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CenkrosData\Export\"/>
    </mc:Choice>
  </mc:AlternateContent>
  <bookViews>
    <workbookView xWindow="0" yWindow="0" windowWidth="0" windowHeight="0"/>
  </bookViews>
  <sheets>
    <sheet name="Rekapitulácia stavby" sheetId="1" r:id="rId1"/>
    <sheet name="SO 01 - Plynoinštalacia" sheetId="2" r:id="rId2"/>
  </sheets>
  <definedNames>
    <definedName name="_xlnm.Print_Area" localSheetId="0">'Rekapitulácia stavby'!$D$4:$AO$76,'Rekapitulácia stavby'!$C$82:$AQ$96</definedName>
    <definedName name="_xlnm.Print_Titles" localSheetId="0">'Rekapitulácia stavby'!$92:$92</definedName>
    <definedName name="_xlnm._FilterDatabase" localSheetId="1" hidden="1">'SO 01 - Plynoinštalacia'!$C$126:$K$163</definedName>
    <definedName name="_xlnm.Print_Area" localSheetId="1">'SO 01 - Plynoinštalacia'!$C$4:$J$76,'SO 01 - Plynoinštalacia'!$C$82:$J$108,'SO 01 - Plynoinštalacia'!$C$114:$J$163</definedName>
    <definedName name="_xlnm.Print_Titles" localSheetId="1">'SO 01 - Plynoinštalacia'!$126:$126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163"/>
  <c r="BH163"/>
  <c r="BG163"/>
  <c r="BE163"/>
  <c r="T163"/>
  <c r="R163"/>
  <c r="P163"/>
  <c r="BI162"/>
  <c r="BH162"/>
  <c r="BG162"/>
  <c r="BE162"/>
  <c r="T162"/>
  <c r="R162"/>
  <c r="P162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2"/>
  <c r="BH152"/>
  <c r="BG152"/>
  <c r="BE152"/>
  <c r="T152"/>
  <c r="T151"/>
  <c r="R152"/>
  <c r="R151"/>
  <c r="P152"/>
  <c r="P151"/>
  <c r="BI150"/>
  <c r="BH150"/>
  <c r="BG150"/>
  <c r="BE150"/>
  <c r="T150"/>
  <c r="R150"/>
  <c r="P150"/>
  <c r="BI149"/>
  <c r="BH149"/>
  <c r="BG149"/>
  <c r="BE149"/>
  <c r="T149"/>
  <c r="R149"/>
  <c r="P149"/>
  <c r="BI147"/>
  <c r="BH147"/>
  <c r="BG147"/>
  <c r="BE147"/>
  <c r="T147"/>
  <c r="R147"/>
  <c r="P147"/>
  <c r="BI146"/>
  <c r="BH146"/>
  <c r="BG146"/>
  <c r="BE146"/>
  <c r="T146"/>
  <c r="R146"/>
  <c r="P146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4"/>
  <c r="BH134"/>
  <c r="BG134"/>
  <c r="BE134"/>
  <c r="T134"/>
  <c r="R134"/>
  <c r="P134"/>
  <c r="BI133"/>
  <c r="BH133"/>
  <c r="BG133"/>
  <c r="BE133"/>
  <c r="T133"/>
  <c r="R133"/>
  <c r="P133"/>
  <c r="BI131"/>
  <c r="BH131"/>
  <c r="BG131"/>
  <c r="BE131"/>
  <c r="T131"/>
  <c r="R131"/>
  <c r="P131"/>
  <c r="BI130"/>
  <c r="BH130"/>
  <c r="BG130"/>
  <c r="BE130"/>
  <c r="T130"/>
  <c r="R130"/>
  <c r="P130"/>
  <c r="F121"/>
  <c r="E119"/>
  <c r="F89"/>
  <c r="E87"/>
  <c r="J24"/>
  <c r="E24"/>
  <c r="J124"/>
  <c r="J23"/>
  <c r="J21"/>
  <c r="E21"/>
  <c r="J91"/>
  <c r="J20"/>
  <c r="J18"/>
  <c r="E18"/>
  <c r="F124"/>
  <c r="J17"/>
  <c r="J15"/>
  <c r="E15"/>
  <c r="F91"/>
  <c r="J14"/>
  <c r="J12"/>
  <c r="J121"/>
  <c r="E7"/>
  <c r="E117"/>
  <c i="1" r="L90"/>
  <c r="AM90"/>
  <c r="AM89"/>
  <c r="L89"/>
  <c r="AM87"/>
  <c r="L87"/>
  <c r="L85"/>
  <c r="L84"/>
  <c i="2" r="BK163"/>
  <c r="BK150"/>
  <c r="BK143"/>
  <c r="J130"/>
  <c r="J162"/>
  <c r="J157"/>
  <c r="BK140"/>
  <c r="J159"/>
  <c r="J142"/>
  <c r="J138"/>
  <c r="J150"/>
  <c r="BK141"/>
  <c r="BK157"/>
  <c r="BK147"/>
  <c r="BK142"/>
  <c i="1" r="AS94"/>
  <c i="2" r="J160"/>
  <c r="J156"/>
  <c r="J139"/>
  <c r="J131"/>
  <c r="J158"/>
  <c r="J147"/>
  <c r="BK139"/>
  <c r="BK131"/>
  <c r="J144"/>
  <c r="J134"/>
  <c r="BK159"/>
  <c r="J146"/>
  <c r="BK138"/>
  <c r="J163"/>
  <c r="BK158"/>
  <c r="J149"/>
  <c r="BK137"/>
  <c r="BK162"/>
  <c r="BK156"/>
  <c r="J140"/>
  <c r="J137"/>
  <c r="J155"/>
  <c r="J143"/>
  <c r="BK155"/>
  <c r="BK152"/>
  <c r="BK144"/>
  <c r="BK134"/>
  <c r="J152"/>
  <c r="BK146"/>
  <c r="J133"/>
  <c r="BK160"/>
  <c r="J141"/>
  <c r="BK133"/>
  <c r="BK149"/>
  <c r="BK130"/>
  <c l="1" r="R129"/>
  <c r="R132"/>
  <c r="T136"/>
  <c r="T135"/>
  <c r="T145"/>
  <c r="T148"/>
  <c r="T154"/>
  <c r="T153"/>
  <c r="BK132"/>
  <c r="J132"/>
  <c r="J99"/>
  <c r="BK136"/>
  <c r="J136"/>
  <c r="J101"/>
  <c r="BK145"/>
  <c r="J145"/>
  <c r="J102"/>
  <c r="BK148"/>
  <c r="J148"/>
  <c r="J103"/>
  <c r="P154"/>
  <c r="P153"/>
  <c r="R161"/>
  <c r="BK129"/>
  <c r="J129"/>
  <c r="J98"/>
  <c r="T129"/>
  <c r="T132"/>
  <c r="R136"/>
  <c r="R145"/>
  <c r="P148"/>
  <c r="BK154"/>
  <c r="J154"/>
  <c r="J106"/>
  <c r="R154"/>
  <c r="R153"/>
  <c r="P161"/>
  <c r="P129"/>
  <c r="P128"/>
  <c r="P132"/>
  <c r="P136"/>
  <c r="P135"/>
  <c r="P145"/>
  <c r="R148"/>
  <c r="BK161"/>
  <c r="J161"/>
  <c r="J107"/>
  <c r="T161"/>
  <c r="BK151"/>
  <c r="J151"/>
  <c r="J104"/>
  <c r="F92"/>
  <c r="J123"/>
  <c r="BF130"/>
  <c r="BF142"/>
  <c r="BF143"/>
  <c r="BF149"/>
  <c r="BF152"/>
  <c r="J89"/>
  <c r="J92"/>
  <c r="F123"/>
  <c r="BF133"/>
  <c r="BF134"/>
  <c r="BF139"/>
  <c r="BF140"/>
  <c r="BF156"/>
  <c r="BF158"/>
  <c r="E85"/>
  <c r="BF131"/>
  <c r="BF137"/>
  <c r="BF138"/>
  <c r="BF147"/>
  <c r="BF160"/>
  <c r="BF162"/>
  <c r="BF141"/>
  <c r="BF144"/>
  <c r="BF146"/>
  <c r="BF150"/>
  <c r="BF155"/>
  <c r="BF157"/>
  <c r="BF159"/>
  <c r="BF163"/>
  <c r="F35"/>
  <c i="1" r="BB95"/>
  <c r="BB94"/>
  <c r="W31"/>
  <c i="2" r="F33"/>
  <c i="1" r="AZ95"/>
  <c r="AZ94"/>
  <c r="AV94"/>
  <c r="AK29"/>
  <c i="2" r="F37"/>
  <c i="1" r="BD95"/>
  <c r="BD94"/>
  <c r="W33"/>
  <c i="2" r="J33"/>
  <c i="1" r="AV95"/>
  <c i="2" r="F36"/>
  <c i="1" r="BC95"/>
  <c r="BC94"/>
  <c r="W32"/>
  <c i="2" l="1" r="R135"/>
  <c r="P127"/>
  <c i="1" r="AU95"/>
  <c i="2" r="T128"/>
  <c r="T127"/>
  <c r="R128"/>
  <c r="R127"/>
  <c r="BK128"/>
  <c r="J128"/>
  <c r="J97"/>
  <c r="BK135"/>
  <c r="J135"/>
  <c r="J100"/>
  <c r="BK153"/>
  <c r="J153"/>
  <c r="J105"/>
  <c i="1" r="AU94"/>
  <c r="W29"/>
  <c i="2" r="J34"/>
  <c i="1" r="AW95"/>
  <c r="AT95"/>
  <c i="2" r="F34"/>
  <c i="1" r="BA95"/>
  <c r="BA94"/>
  <c r="W30"/>
  <c r="AY94"/>
  <c r="AX94"/>
  <c i="2" l="1" r="BK127"/>
  <c r="J127"/>
  <c r="J96"/>
  <c i="1" r="AW94"/>
  <c r="AK30"/>
  <c i="2" l="1" r="J30"/>
  <c i="1" r="AG95"/>
  <c r="AG94"/>
  <c r="AK26"/>
  <c r="AT94"/>
  <c i="2" l="1" r="J39"/>
  <c i="1" r="AN94"/>
  <c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<sst xmlns="http://schemas.openxmlformats.org/spreadsheetml/2006/main">
  <si>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</si>
  <si>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</si>
  <si>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</si>
  <si>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</si>
  <si>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</si>
  <si>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{9a003e6b-fb74-4936-9107-8e9834e7bd3e}</t>
  </si>
  <si>
    <t>0,01</t>
  </si>
  <si>
    <t>20</t>
  </si>
  <si>
    <t>REKAPITULÁCIA STAVBY</t>
  </si>
  <si>
    <t xml:space="preserve">v ---  nižšie sa nachádzajú doplnkové a pomocné údaje k zostavám  --- v</t>
  </si>
  <si>
    <t>Návod na vyplnenie</t>
  </si>
  <si>
    <t>Kód:</t>
  </si>
  <si>
    <t>2023-419</t>
  </si>
  <si>
    <t xml:space="preserve"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</si>
  <si>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</si>
  <si>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 xml:space="preserve">prístavba technickej časti pivovaru  - Penzion FLAMM</t>
  </si>
  <si>
    <t>JKSO:</t>
  </si>
  <si>
    <t>KS:</t>
  </si>
  <si>
    <t>Miesto:</t>
  </si>
  <si>
    <t xml:space="preserve"> </t>
  </si>
  <si>
    <t>Dátum:</t>
  </si>
  <si>
    <t>18. 12. 2023</t>
  </si>
  <si>
    <t>Objednávateľ:</t>
  </si>
  <si>
    <t>IČO:</t>
  </si>
  <si>
    <t>IČ DPH:</t>
  </si>
  <si>
    <t>Zhotoviteľ:</t>
  </si>
  <si>
    <t>Vyplň údaj</t>
  </si>
  <si>
    <t>Projektant:</t>
  </si>
  <si>
    <t>PLYN AZ-PI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</si>
  <si>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</si>
  <si>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</si>
  <si>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</si>
  <si>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</si>
  <si>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</si>
  <si>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</si>
  <si>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</si>
  <si>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</si>
  <si>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</si>
  <si>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</si>
  <si>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</si>
  <si>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</si>
  <si>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</si>
  <si>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</si>
  <si>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</si>
  <si>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</si>
  <si>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</si>
  <si>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</si>
  <si>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</si>
  <si>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</si>
  <si>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</si>
  <si>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</si>
  <si>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</si>
  <si>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</si>
  <si>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</si>
  <si>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</si>
  <si>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</si>
  <si>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</si>
  <si>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</si>
  <si>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</si>
  <si>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</si>
  <si>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</si>
  <si>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</si>
  <si>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</si>
  <si>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</si>
  <si>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</si>
  <si>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</si>
  <si>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</si>
  <si>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</si>
  <si>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</si>
  <si>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</si>
  <si>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</si>
  <si>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</si>
  <si>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</si>
  <si>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</si>
  <si>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</si>
  <si>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</si>
  <si>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</si>
  <si>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</si>
  <si>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Plynoinštalacia</t>
  </si>
  <si>
    <t>STA</t>
  </si>
  <si>
    <t>1</t>
  </si>
  <si>
    <t>{71783b17-f7af-4a35-b708-2fa1070e61b6}</t>
  </si>
  <si>
    <t>KRYCÍ LIST ROZPOČTU</t>
  </si>
  <si>
    <t>Objekt:</t>
  </si>
  <si>
    <t>SO 01 - Plynoinštalacia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</si>
  <si>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</si>
  <si>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</si>
  <si>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</si>
  <si>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</si>
  <si>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</si>
  <si>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</si>
  <si>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6 - Úpravy povrchov, podlahy, osadenie</t>
  </si>
  <si>
    <t xml:space="preserve">    9 - Ostatné konštrukcie a práce-búranie</t>
  </si>
  <si>
    <t>PSV - Práce a dodávky PSV</t>
  </si>
  <si>
    <t xml:space="preserve">    723 - Zdravotechnika - vnútorný plynovod</t>
  </si>
  <si>
    <t xml:space="preserve">    731 - Ústredné kúrenie - kotolne</t>
  </si>
  <si>
    <t xml:space="preserve">    767 - Konštrukcie doplnkové kovové</t>
  </si>
  <si>
    <t xml:space="preserve">    783 - Nátery</t>
  </si>
  <si>
    <t>M - Práce a dodávky M</t>
  </si>
  <si>
    <t xml:space="preserve">    23-M - Montáže potrubia</t>
  </si>
  <si>
    <t>ost - Ostatné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</si>
  <si>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</si>
  <si>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</si>
  <si>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</si>
  <si>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</si>
  <si>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</si>
  <si>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</si>
  <si>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</si>
  <si>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</si>
  <si>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</si>
  <si>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</si>
  <si>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</si>
  <si>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</si>
  <si>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</si>
  <si>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</si>
  <si>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</si>
  <si>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6</t>
  </si>
  <si>
    <t>Úpravy povrchov, podlahy, osadenie</t>
  </si>
  <si>
    <t>K</t>
  </si>
  <si>
    <t>612403399.S</t>
  </si>
  <si>
    <t>Hrubá výplň rýh na stenách akoukoľvek maltou, akejkoľvek šírky ryhy</t>
  </si>
  <si>
    <t>m2</t>
  </si>
  <si>
    <t>4</t>
  </si>
  <si>
    <t>2</t>
  </si>
  <si>
    <t>-1071735509</t>
  </si>
  <si>
    <t>784452272</t>
  </si>
  <si>
    <t>Maľby z maliarskych zmesí Primalex, Farmal, ručne nanášané dvojnásobné základné na podklad jemnozrnný výšky nad 3,80 m</t>
  </si>
  <si>
    <t>-784719319</t>
  </si>
  <si>
    <t>9</t>
  </si>
  <si>
    <t>Ostatné konštrukcie a práce-búranie</t>
  </si>
  <si>
    <t>3</t>
  </si>
  <si>
    <t>971036006.S</t>
  </si>
  <si>
    <t>Jadrové vrty diamantovými korunkami do D 70 mm do stien - murivo tehlové -0,00006t</t>
  </si>
  <si>
    <t>cm</t>
  </si>
  <si>
    <t>-1851203610</t>
  </si>
  <si>
    <t>974031142.S</t>
  </si>
  <si>
    <t xml:space="preserve">Vysekávanie rýh v akomkoľvek murive tehlovom na akúkoľvek maltu do hĺbky 70 mm a š. do 70 mm,  -0,00900t</t>
  </si>
  <si>
    <t>m</t>
  </si>
  <si>
    <t>-136329477</t>
  </si>
  <si>
    <t>PSV</t>
  </si>
  <si>
    <t>Práce a dodávky PSV</t>
  </si>
  <si>
    <t>723</t>
  </si>
  <si>
    <t>Zdravotechnika - vnútorný plynovod</t>
  </si>
  <si>
    <t>5</t>
  </si>
  <si>
    <t>723120205.S</t>
  </si>
  <si>
    <t>Potrubie z oceľových rúrok závitových čiernych spájaných zvarovaním - akosť 11 353.0 DN 32</t>
  </si>
  <si>
    <t>16</t>
  </si>
  <si>
    <t>-565817161</t>
  </si>
  <si>
    <t>723150367.S.1</t>
  </si>
  <si>
    <t>Potrubie z oceľových rúrok hladkých čiernych, chránička Dxt 57x2,9 mm</t>
  </si>
  <si>
    <t>-1599435630</t>
  </si>
  <si>
    <t>7</t>
  </si>
  <si>
    <t>723190203.S</t>
  </si>
  <si>
    <t>Prípojka plynovodná z oceľových rúrok závitových čiernych spájaných na závit DN 20</t>
  </si>
  <si>
    <t>súb.</t>
  </si>
  <si>
    <t>1311012711</t>
  </si>
  <si>
    <t>8</t>
  </si>
  <si>
    <t>723230301.S.1</t>
  </si>
  <si>
    <t>Montáž flexibilnej hadice pre plyn pre bajonetové uzávery</t>
  </si>
  <si>
    <t>ks</t>
  </si>
  <si>
    <t>-953317721</t>
  </si>
  <si>
    <t>M</t>
  </si>
  <si>
    <t>M004.1</t>
  </si>
  <si>
    <t>HADICA plyn DN 13 F3/4"xM3/4" 1000mm nerez opletaná flexi -20° C až +60° C</t>
  </si>
  <si>
    <t>32</t>
  </si>
  <si>
    <t>1244730847</t>
  </si>
  <si>
    <t>10</t>
  </si>
  <si>
    <t>723231015.S</t>
  </si>
  <si>
    <t>Montáž guľového uzáveru plynu priameho G 5/4</t>
  </si>
  <si>
    <t>-1175354228</t>
  </si>
  <si>
    <t>11</t>
  </si>
  <si>
    <t>551340005000.S</t>
  </si>
  <si>
    <t>Guľový uzáver na plyn 5/4", plnoprietokový s obojstranne predĺženým závitom, niklovaná mosadz</t>
  </si>
  <si>
    <t>1726003081</t>
  </si>
  <si>
    <t>12</t>
  </si>
  <si>
    <t>998723201.S</t>
  </si>
  <si>
    <t>Presun hmôt pre vnútorný plynovod v objektoch výšky do 6 m</t>
  </si>
  <si>
    <t>%</t>
  </si>
  <si>
    <t>1805692884</t>
  </si>
  <si>
    <t>731</t>
  </si>
  <si>
    <t>Ústredné kúrenie - kotolne</t>
  </si>
  <si>
    <t>13</t>
  </si>
  <si>
    <t>731380055.S</t>
  </si>
  <si>
    <t>Odťah spalín od kondenzačných kotlov súosový vedený zvislo šikmá strecha priemer 80/125 mm</t>
  </si>
  <si>
    <t>987962267</t>
  </si>
  <si>
    <t>14</t>
  </si>
  <si>
    <t>731380110.S</t>
  </si>
  <si>
    <t>Odťah spalín od kondenzačných kotlov - predĺženie potrubia priemer 80/125 mm</t>
  </si>
  <si>
    <t>1772907041</t>
  </si>
  <si>
    <t>767</t>
  </si>
  <si>
    <t>Konštrukcie doplnkové kovové</t>
  </si>
  <si>
    <t>15</t>
  </si>
  <si>
    <t>767995101.S</t>
  </si>
  <si>
    <t>Montáž ostatných atypických kovových stavebných doplnkových konštrukcií do 5 kg</t>
  </si>
  <si>
    <t>kg</t>
  </si>
  <si>
    <t>1261075535</t>
  </si>
  <si>
    <t>M003</t>
  </si>
  <si>
    <t>kotviaci material pre potrubia</t>
  </si>
  <si>
    <t>kpl</t>
  </si>
  <si>
    <t>-267261924</t>
  </si>
  <si>
    <t>783</t>
  </si>
  <si>
    <t>Nátery</t>
  </si>
  <si>
    <t>17</t>
  </si>
  <si>
    <t>783424341.S</t>
  </si>
  <si>
    <t>Nátery kov.potr.a armatúr v kanáloch a šachtách syntetické potrubie do DN 50 mm dvojnás. 1x email a základný náter - 140µm</t>
  </si>
  <si>
    <t>1530702509</t>
  </si>
  <si>
    <t>Práce a dodávky M</t>
  </si>
  <si>
    <t>23-M</t>
  </si>
  <si>
    <t>Montáže potrubia</t>
  </si>
  <si>
    <t>18</t>
  </si>
  <si>
    <t>230230016.S</t>
  </si>
  <si>
    <t>Hlavná tlaková skúška vzduchom 0, 6 MPa DN 50</t>
  </si>
  <si>
    <t>64</t>
  </si>
  <si>
    <t>1256812432</t>
  </si>
  <si>
    <t>19</t>
  </si>
  <si>
    <t>230230076.S</t>
  </si>
  <si>
    <t>Čistenie potrubí DN 200</t>
  </si>
  <si>
    <t>1320187541</t>
  </si>
  <si>
    <t>230230121.S</t>
  </si>
  <si>
    <t>Príprava na tlakovú skúšku vzduchom a vodou do 0,6 MPa</t>
  </si>
  <si>
    <t>úsek</t>
  </si>
  <si>
    <t>851235469</t>
  </si>
  <si>
    <t>21</t>
  </si>
  <si>
    <t>230230292.S</t>
  </si>
  <si>
    <t>Napustenie potrubia OPZ</t>
  </si>
  <si>
    <t>-92348956</t>
  </si>
  <si>
    <t>22</t>
  </si>
  <si>
    <t>230260001.S</t>
  </si>
  <si>
    <t xml:space="preserve">Prepojenie  na existujucu skrinku RaMZ</t>
  </si>
  <si>
    <t>2072761762</t>
  </si>
  <si>
    <t>23</t>
  </si>
  <si>
    <t>K006</t>
  </si>
  <si>
    <t>vytmelenie chraničky</t>
  </si>
  <si>
    <t>-1962255382</t>
  </si>
  <si>
    <t>ost</t>
  </si>
  <si>
    <t>Ostatné</t>
  </si>
  <si>
    <t>24</t>
  </si>
  <si>
    <t>K009</t>
  </si>
  <si>
    <t>revizia plyn</t>
  </si>
  <si>
    <t>-1657239627</t>
  </si>
  <si>
    <t>25</t>
  </si>
  <si>
    <t>K010</t>
  </si>
  <si>
    <t>tlakove, funkčné skúšky</t>
  </si>
  <si>
    <t>306344171</t>
  </si>
</sst>
</file>

<file path=xl/styles.xml><?xml version="1.0" encoding="utf-8"?>
<styleSheet xmlns="http://schemas.openxmlformats.org/spreadsheetml/2006/main">
  <numFmts count="3">
    <numFmt numFmtId="164" formatCode="#,##0.00%"/>
    <numFmt numFmtId="165" formatCode="dd\.mm\.yyyy"/>
    <numFmt numFmtId="166" formatCode="#,##0.00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5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164" fontId="15" fillId="0" borderId="0" xfId="0" applyNumberFormat="1" applyFont="1" applyAlignment="1" applyProtection="1">
      <alignment horizontal="left" vertical="center"/>
    </xf>
    <xf numFmtId="0" fontId="15" fillId="0" borderId="0" xfId="0" applyFont="1" applyAlignment="1" applyProtection="1">
      <alignment vertical="center"/>
    </xf>
    <xf numFmtId="4" fontId="16" fillId="0" borderId="0" xfId="0" applyNumberFormat="1" applyFont="1" applyAlignment="1" applyProtection="1">
      <alignment vertical="center"/>
    </xf>
    <xf numFmtId="0" fontId="15" fillId="0" borderId="3" xfId="0" applyFont="1" applyBorder="1" applyAlignment="1">
      <alignment vertical="center"/>
    </xf>
    <xf numFmtId="0" fontId="15" fillId="0" borderId="0" xfId="0" applyFont="1" applyAlignment="1">
      <alignment vertical="center"/>
    </xf>
    <xf numFmtId="0" fontId="17" fillId="0" borderId="0" xfId="0" applyFont="1" applyAlignment="1">
      <alignment horizontal="left"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4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4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="1" customFormat="1" ht="24.96" customHeight="1">
      <c r="B4" s="18"/>
      <c r="C4" s="19"/>
      <c r="D4" s="20" t="s">
        <v>8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9</v>
      </c>
      <c r="BE4" s="22" t="s">
        <v>10</v>
      </c>
      <c r="BS4" s="14" t="s">
        <v>6</v>
      </c>
    </row>
    <row r="5" s="1" customFormat="1" ht="12" customHeight="1">
      <c r="B5" s="18"/>
      <c r="C5" s="19"/>
      <c r="D5" s="23" t="s">
        <v>11</v>
      </c>
      <c r="E5" s="19"/>
      <c r="F5" s="19"/>
      <c r="G5" s="19"/>
      <c r="H5" s="19"/>
      <c r="I5" s="19"/>
      <c r="J5" s="19"/>
      <c r="K5" s="24" t="s">
        <v>12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13</v>
      </c>
      <c r="BS5" s="14" t="s">
        <v>6</v>
      </c>
    </row>
    <row r="6" s="1" customFormat="1" ht="36.96" customHeight="1">
      <c r="B6" s="18"/>
      <c r="C6" s="19"/>
      <c r="D6" s="26" t="s">
        <v>14</v>
      </c>
      <c r="E6" s="19"/>
      <c r="F6" s="19"/>
      <c r="G6" s="19"/>
      <c r="H6" s="19"/>
      <c r="I6" s="19"/>
      <c r="J6" s="19"/>
      <c r="K6" s="27" t="s">
        <v>15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16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17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18</v>
      </c>
      <c r="E8" s="19"/>
      <c r="F8" s="19"/>
      <c r="G8" s="19"/>
      <c r="H8" s="19"/>
      <c r="I8" s="19"/>
      <c r="J8" s="19"/>
      <c r="K8" s="24" t="s">
        <v>19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20</v>
      </c>
      <c r="AL8" s="19"/>
      <c r="AM8" s="19"/>
      <c r="AN8" s="30" t="s">
        <v>21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22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23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19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24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25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23</v>
      </c>
      <c r="AL13" s="19"/>
      <c r="AM13" s="19"/>
      <c r="AN13" s="31" t="s">
        <v>26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26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24</v>
      </c>
      <c r="AL14" s="19"/>
      <c r="AM14" s="19"/>
      <c r="AN14" s="31" t="s">
        <v>26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27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23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28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24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29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30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23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19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24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29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31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32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33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34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35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36</v>
      </c>
      <c r="E29" s="44"/>
      <c r="F29" s="45" t="s">
        <v>37</v>
      </c>
      <c r="G29" s="44"/>
      <c r="H29" s="44"/>
      <c r="I29" s="44"/>
      <c r="J29" s="44"/>
      <c r="K29" s="44"/>
      <c r="L29" s="46">
        <v>0.20000000000000001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8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8">
        <f>ROUND(AV94, 2)</f>
        <v>0</v>
      </c>
      <c r="AL29" s="47"/>
      <c r="AM29" s="47"/>
      <c r="AN29" s="47"/>
      <c r="AO29" s="47"/>
      <c r="AP29" s="47"/>
      <c r="AQ29" s="47"/>
      <c r="AR29" s="49"/>
      <c r="AS29" s="50"/>
      <c r="AT29" s="50"/>
      <c r="AU29" s="50"/>
      <c r="AV29" s="50"/>
      <c r="AW29" s="50"/>
      <c r="AX29" s="50"/>
      <c r="AY29" s="50"/>
      <c r="AZ29" s="50"/>
      <c r="BE29" s="51"/>
    </row>
    <row r="30" s="3" customFormat="1" ht="14.4" customHeight="1">
      <c r="A30" s="3"/>
      <c r="B30" s="43"/>
      <c r="C30" s="44"/>
      <c r="D30" s="44"/>
      <c r="E30" s="44"/>
      <c r="F30" s="45" t="s">
        <v>38</v>
      </c>
      <c r="G30" s="44"/>
      <c r="H30" s="44"/>
      <c r="I30" s="44"/>
      <c r="J30" s="44"/>
      <c r="K30" s="44"/>
      <c r="L30" s="46">
        <v>0.20000000000000001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8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8">
        <f>ROUND(AW94, 2)</f>
        <v>0</v>
      </c>
      <c r="AL30" s="47"/>
      <c r="AM30" s="47"/>
      <c r="AN30" s="47"/>
      <c r="AO30" s="47"/>
      <c r="AP30" s="47"/>
      <c r="AQ30" s="47"/>
      <c r="AR30" s="49"/>
      <c r="AS30" s="50"/>
      <c r="AT30" s="50"/>
      <c r="AU30" s="50"/>
      <c r="AV30" s="50"/>
      <c r="AW30" s="50"/>
      <c r="AX30" s="50"/>
      <c r="AY30" s="50"/>
      <c r="AZ30" s="50"/>
      <c r="BE30" s="51"/>
    </row>
    <row r="31" hidden="1" s="3" customFormat="1" ht="14.4" customHeight="1">
      <c r="A31" s="3"/>
      <c r="B31" s="43"/>
      <c r="C31" s="44"/>
      <c r="D31" s="44"/>
      <c r="E31" s="44"/>
      <c r="F31" s="29" t="s">
        <v>39</v>
      </c>
      <c r="G31" s="44"/>
      <c r="H31" s="44"/>
      <c r="I31" s="44"/>
      <c r="J31" s="44"/>
      <c r="K31" s="44"/>
      <c r="L31" s="52">
        <v>0.20000000000000001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53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53">
        <v>0</v>
      </c>
      <c r="AL31" s="44"/>
      <c r="AM31" s="44"/>
      <c r="AN31" s="44"/>
      <c r="AO31" s="44"/>
      <c r="AP31" s="44"/>
      <c r="AQ31" s="44"/>
      <c r="AR31" s="54"/>
      <c r="BE31" s="51"/>
    </row>
    <row r="32" hidden="1" s="3" customFormat="1" ht="14.4" customHeight="1">
      <c r="A32" s="3"/>
      <c r="B32" s="43"/>
      <c r="C32" s="44"/>
      <c r="D32" s="44"/>
      <c r="E32" s="44"/>
      <c r="F32" s="29" t="s">
        <v>40</v>
      </c>
      <c r="G32" s="44"/>
      <c r="H32" s="44"/>
      <c r="I32" s="44"/>
      <c r="J32" s="44"/>
      <c r="K32" s="44"/>
      <c r="L32" s="52">
        <v>0.20000000000000001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53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53">
        <v>0</v>
      </c>
      <c r="AL32" s="44"/>
      <c r="AM32" s="44"/>
      <c r="AN32" s="44"/>
      <c r="AO32" s="44"/>
      <c r="AP32" s="44"/>
      <c r="AQ32" s="44"/>
      <c r="AR32" s="54"/>
      <c r="BE32" s="51"/>
    </row>
    <row r="33" hidden="1" s="3" customFormat="1" ht="14.4" customHeight="1">
      <c r="A33" s="3"/>
      <c r="B33" s="43"/>
      <c r="C33" s="44"/>
      <c r="D33" s="44"/>
      <c r="E33" s="44"/>
      <c r="F33" s="45" t="s">
        <v>41</v>
      </c>
      <c r="G33" s="44"/>
      <c r="H33" s="44"/>
      <c r="I33" s="44"/>
      <c r="J33" s="44"/>
      <c r="K33" s="44"/>
      <c r="L33" s="46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8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8">
        <v>0</v>
      </c>
      <c r="AL33" s="47"/>
      <c r="AM33" s="47"/>
      <c r="AN33" s="47"/>
      <c r="AO33" s="47"/>
      <c r="AP33" s="47"/>
      <c r="AQ33" s="47"/>
      <c r="AR33" s="49"/>
      <c r="AS33" s="50"/>
      <c r="AT33" s="50"/>
      <c r="AU33" s="50"/>
      <c r="AV33" s="50"/>
      <c r="AW33" s="50"/>
      <c r="AX33" s="50"/>
      <c r="AY33" s="50"/>
      <c r="AZ33" s="50"/>
      <c r="BE33" s="51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55"/>
      <c r="D35" s="56" t="s">
        <v>42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43</v>
      </c>
      <c r="U35" s="57"/>
      <c r="V35" s="57"/>
      <c r="W35" s="57"/>
      <c r="X35" s="59" t="s">
        <v>44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62"/>
      <c r="C49" s="63"/>
      <c r="D49" s="64" t="s">
        <v>45</v>
      </c>
      <c r="E49" s="65"/>
      <c r="F49" s="65"/>
      <c r="G49" s="65"/>
      <c r="H49" s="65"/>
      <c r="I49" s="65"/>
      <c r="J49" s="65"/>
      <c r="K49" s="65"/>
      <c r="L49" s="65"/>
      <c r="M49" s="65"/>
      <c r="N49" s="65"/>
      <c r="O49" s="65"/>
      <c r="P49" s="65"/>
      <c r="Q49" s="65"/>
      <c r="R49" s="65"/>
      <c r="S49" s="65"/>
      <c r="T49" s="65"/>
      <c r="U49" s="65"/>
      <c r="V49" s="65"/>
      <c r="W49" s="65"/>
      <c r="X49" s="65"/>
      <c r="Y49" s="65"/>
      <c r="Z49" s="65"/>
      <c r="AA49" s="65"/>
      <c r="AB49" s="65"/>
      <c r="AC49" s="65"/>
      <c r="AD49" s="65"/>
      <c r="AE49" s="65"/>
      <c r="AF49" s="65"/>
      <c r="AG49" s="65"/>
      <c r="AH49" s="64" t="s">
        <v>46</v>
      </c>
      <c r="AI49" s="65"/>
      <c r="AJ49" s="65"/>
      <c r="AK49" s="65"/>
      <c r="AL49" s="65"/>
      <c r="AM49" s="65"/>
      <c r="AN49" s="65"/>
      <c r="AO49" s="65"/>
      <c r="AP49" s="63"/>
      <c r="AQ49" s="63"/>
      <c r="AR49" s="66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7" t="s">
        <v>47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7" t="s">
        <v>48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7" t="s">
        <v>47</v>
      </c>
      <c r="AI60" s="39"/>
      <c r="AJ60" s="39"/>
      <c r="AK60" s="39"/>
      <c r="AL60" s="39"/>
      <c r="AM60" s="67" t="s">
        <v>48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64" t="s">
        <v>49</v>
      </c>
      <c r="E64" s="68"/>
      <c r="F64" s="68"/>
      <c r="G64" s="68"/>
      <c r="H64" s="68"/>
      <c r="I64" s="68"/>
      <c r="J64" s="68"/>
      <c r="K64" s="68"/>
      <c r="L64" s="68"/>
      <c r="M64" s="68"/>
      <c r="N64" s="68"/>
      <c r="O64" s="68"/>
      <c r="P64" s="68"/>
      <c r="Q64" s="68"/>
      <c r="R64" s="68"/>
      <c r="S64" s="68"/>
      <c r="T64" s="68"/>
      <c r="U64" s="68"/>
      <c r="V64" s="68"/>
      <c r="W64" s="68"/>
      <c r="X64" s="68"/>
      <c r="Y64" s="68"/>
      <c r="Z64" s="68"/>
      <c r="AA64" s="68"/>
      <c r="AB64" s="68"/>
      <c r="AC64" s="68"/>
      <c r="AD64" s="68"/>
      <c r="AE64" s="68"/>
      <c r="AF64" s="68"/>
      <c r="AG64" s="68"/>
      <c r="AH64" s="64" t="s">
        <v>50</v>
      </c>
      <c r="AI64" s="68"/>
      <c r="AJ64" s="68"/>
      <c r="AK64" s="68"/>
      <c r="AL64" s="68"/>
      <c r="AM64" s="68"/>
      <c r="AN64" s="68"/>
      <c r="AO64" s="68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7" t="s">
        <v>47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7" t="s">
        <v>48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7" t="s">
        <v>47</v>
      </c>
      <c r="AI75" s="39"/>
      <c r="AJ75" s="39"/>
      <c r="AK75" s="39"/>
      <c r="AL75" s="39"/>
      <c r="AM75" s="67" t="s">
        <v>48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9"/>
      <c r="C77" s="70"/>
      <c r="D77" s="70"/>
      <c r="E77" s="70"/>
      <c r="F77" s="70"/>
      <c r="G77" s="70"/>
      <c r="H77" s="70"/>
      <c r="I77" s="70"/>
      <c r="J77" s="70"/>
      <c r="K77" s="70"/>
      <c r="L77" s="70"/>
      <c r="M77" s="70"/>
      <c r="N77" s="70"/>
      <c r="O77" s="70"/>
      <c r="P77" s="70"/>
      <c r="Q77" s="70"/>
      <c r="R77" s="70"/>
      <c r="S77" s="70"/>
      <c r="T77" s="70"/>
      <c r="U77" s="70"/>
      <c r="V77" s="70"/>
      <c r="W77" s="70"/>
      <c r="X77" s="70"/>
      <c r="Y77" s="70"/>
      <c r="Z77" s="70"/>
      <c r="AA77" s="70"/>
      <c r="AB77" s="70"/>
      <c r="AC77" s="70"/>
      <c r="AD77" s="70"/>
      <c r="AE77" s="70"/>
      <c r="AF77" s="70"/>
      <c r="AG77" s="70"/>
      <c r="AH77" s="70"/>
      <c r="AI77" s="70"/>
      <c r="AJ77" s="70"/>
      <c r="AK77" s="70"/>
      <c r="AL77" s="70"/>
      <c r="AM77" s="70"/>
      <c r="AN77" s="70"/>
      <c r="AO77" s="70"/>
      <c r="AP77" s="70"/>
      <c r="AQ77" s="70"/>
      <c r="AR77" s="41"/>
      <c r="BE77" s="35"/>
    </row>
    <row r="81" s="2" customFormat="1" ht="6.96" customHeight="1">
      <c r="A81" s="35"/>
      <c r="B81" s="71"/>
      <c r="C81" s="72"/>
      <c r="D81" s="72"/>
      <c r="E81" s="72"/>
      <c r="F81" s="72"/>
      <c r="G81" s="72"/>
      <c r="H81" s="72"/>
      <c r="I81" s="72"/>
      <c r="J81" s="72"/>
      <c r="K81" s="72"/>
      <c r="L81" s="72"/>
      <c r="M81" s="72"/>
      <c r="N81" s="72"/>
      <c r="O81" s="72"/>
      <c r="P81" s="72"/>
      <c r="Q81" s="72"/>
      <c r="R81" s="72"/>
      <c r="S81" s="72"/>
      <c r="T81" s="72"/>
      <c r="U81" s="72"/>
      <c r="V81" s="72"/>
      <c r="W81" s="72"/>
      <c r="X81" s="72"/>
      <c r="Y81" s="72"/>
      <c r="Z81" s="72"/>
      <c r="AA81" s="72"/>
      <c r="AB81" s="72"/>
      <c r="AC81" s="72"/>
      <c r="AD81" s="72"/>
      <c r="AE81" s="72"/>
      <c r="AF81" s="72"/>
      <c r="AG81" s="72"/>
      <c r="AH81" s="72"/>
      <c r="AI81" s="72"/>
      <c r="AJ81" s="72"/>
      <c r="AK81" s="72"/>
      <c r="AL81" s="72"/>
      <c r="AM81" s="72"/>
      <c r="AN81" s="72"/>
      <c r="AO81" s="72"/>
      <c r="AP81" s="72"/>
      <c r="AQ81" s="72"/>
      <c r="AR81" s="41"/>
      <c r="BE81" s="35"/>
    </row>
    <row r="82" s="2" customFormat="1" ht="24.96" customHeight="1">
      <c r="A82" s="35"/>
      <c r="B82" s="36"/>
      <c r="C82" s="20" t="s">
        <v>51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73"/>
      <c r="C84" s="29" t="s">
        <v>11</v>
      </c>
      <c r="D84" s="74"/>
      <c r="E84" s="74"/>
      <c r="F84" s="74"/>
      <c r="G84" s="74"/>
      <c r="H84" s="74"/>
      <c r="I84" s="74"/>
      <c r="J84" s="74"/>
      <c r="K84" s="74"/>
      <c r="L84" s="74" t="str">
        <f>K5</f>
        <v>2023-419</v>
      </c>
      <c r="M84" s="74"/>
      <c r="N84" s="74"/>
      <c r="O84" s="74"/>
      <c r="P84" s="74"/>
      <c r="Q84" s="74"/>
      <c r="R84" s="74"/>
      <c r="S84" s="74"/>
      <c r="T84" s="74"/>
      <c r="U84" s="74"/>
      <c r="V84" s="74"/>
      <c r="W84" s="74"/>
      <c r="X84" s="74"/>
      <c r="Y84" s="74"/>
      <c r="Z84" s="74"/>
      <c r="AA84" s="74"/>
      <c r="AB84" s="74"/>
      <c r="AC84" s="74"/>
      <c r="AD84" s="74"/>
      <c r="AE84" s="74"/>
      <c r="AF84" s="74"/>
      <c r="AG84" s="74"/>
      <c r="AH84" s="74"/>
      <c r="AI84" s="74"/>
      <c r="AJ84" s="74"/>
      <c r="AK84" s="74"/>
      <c r="AL84" s="74"/>
      <c r="AM84" s="74"/>
      <c r="AN84" s="74"/>
      <c r="AO84" s="74"/>
      <c r="AP84" s="74"/>
      <c r="AQ84" s="74"/>
      <c r="AR84" s="75"/>
      <c r="BE84" s="4"/>
    </row>
    <row r="85" s="5" customFormat="1" ht="36.96" customHeight="1">
      <c r="A85" s="5"/>
      <c r="B85" s="76"/>
      <c r="C85" s="77" t="s">
        <v>14</v>
      </c>
      <c r="D85" s="78"/>
      <c r="E85" s="78"/>
      <c r="F85" s="78"/>
      <c r="G85" s="78"/>
      <c r="H85" s="78"/>
      <c r="I85" s="78"/>
      <c r="J85" s="78"/>
      <c r="K85" s="78"/>
      <c r="L85" s="79" t="str">
        <f>K6</f>
        <v xml:space="preserve">prístavba technickej časti pivovaru  - Penzion FLAMM</v>
      </c>
      <c r="M85" s="78"/>
      <c r="N85" s="78"/>
      <c r="O85" s="78"/>
      <c r="P85" s="78"/>
      <c r="Q85" s="78"/>
      <c r="R85" s="78"/>
      <c r="S85" s="78"/>
      <c r="T85" s="78"/>
      <c r="U85" s="78"/>
      <c r="V85" s="78"/>
      <c r="W85" s="78"/>
      <c r="X85" s="78"/>
      <c r="Y85" s="78"/>
      <c r="Z85" s="78"/>
      <c r="AA85" s="78"/>
      <c r="AB85" s="78"/>
      <c r="AC85" s="78"/>
      <c r="AD85" s="78"/>
      <c r="AE85" s="78"/>
      <c r="AF85" s="78"/>
      <c r="AG85" s="78"/>
      <c r="AH85" s="78"/>
      <c r="AI85" s="78"/>
      <c r="AJ85" s="78"/>
      <c r="AK85" s="78"/>
      <c r="AL85" s="78"/>
      <c r="AM85" s="78"/>
      <c r="AN85" s="78"/>
      <c r="AO85" s="78"/>
      <c r="AP85" s="78"/>
      <c r="AQ85" s="78"/>
      <c r="AR85" s="80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18</v>
      </c>
      <c r="D87" s="37"/>
      <c r="E87" s="37"/>
      <c r="F87" s="37"/>
      <c r="G87" s="37"/>
      <c r="H87" s="37"/>
      <c r="I87" s="37"/>
      <c r="J87" s="37"/>
      <c r="K87" s="37"/>
      <c r="L87" s="81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20</v>
      </c>
      <c r="AJ87" s="37"/>
      <c r="AK87" s="37"/>
      <c r="AL87" s="37"/>
      <c r="AM87" s="82" t="str">
        <f>IF(AN8= "","",AN8)</f>
        <v>18. 12. 2023</v>
      </c>
      <c r="AN87" s="82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22</v>
      </c>
      <c r="D89" s="37"/>
      <c r="E89" s="37"/>
      <c r="F89" s="37"/>
      <c r="G89" s="37"/>
      <c r="H89" s="37"/>
      <c r="I89" s="37"/>
      <c r="J89" s="37"/>
      <c r="K89" s="37"/>
      <c r="L89" s="74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27</v>
      </c>
      <c r="AJ89" s="37"/>
      <c r="AK89" s="37"/>
      <c r="AL89" s="37"/>
      <c r="AM89" s="83" t="str">
        <f>IF(E17="","",E17)</f>
        <v>PLYN AZ-PI</v>
      </c>
      <c r="AN89" s="74"/>
      <c r="AO89" s="74"/>
      <c r="AP89" s="74"/>
      <c r="AQ89" s="37"/>
      <c r="AR89" s="41"/>
      <c r="AS89" s="84" t="s">
        <v>52</v>
      </c>
      <c r="AT89" s="85"/>
      <c r="AU89" s="86"/>
      <c r="AV89" s="86"/>
      <c r="AW89" s="86"/>
      <c r="AX89" s="86"/>
      <c r="AY89" s="86"/>
      <c r="AZ89" s="86"/>
      <c r="BA89" s="86"/>
      <c r="BB89" s="86"/>
      <c r="BC89" s="86"/>
      <c r="BD89" s="87"/>
      <c r="BE89" s="35"/>
    </row>
    <row r="90" s="2" customFormat="1" ht="15.15" customHeight="1">
      <c r="A90" s="35"/>
      <c r="B90" s="36"/>
      <c r="C90" s="29" t="s">
        <v>25</v>
      </c>
      <c r="D90" s="37"/>
      <c r="E90" s="37"/>
      <c r="F90" s="37"/>
      <c r="G90" s="37"/>
      <c r="H90" s="37"/>
      <c r="I90" s="37"/>
      <c r="J90" s="37"/>
      <c r="K90" s="37"/>
      <c r="L90" s="7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30</v>
      </c>
      <c r="AJ90" s="37"/>
      <c r="AK90" s="37"/>
      <c r="AL90" s="37"/>
      <c r="AM90" s="83" t="str">
        <f>IF(E20="","",E20)</f>
        <v xml:space="preserve"> </v>
      </c>
      <c r="AN90" s="74"/>
      <c r="AO90" s="74"/>
      <c r="AP90" s="74"/>
      <c r="AQ90" s="37"/>
      <c r="AR90" s="41"/>
      <c r="AS90" s="88"/>
      <c r="AT90" s="89"/>
      <c r="AU90" s="90"/>
      <c r="AV90" s="90"/>
      <c r="AW90" s="90"/>
      <c r="AX90" s="90"/>
      <c r="AY90" s="90"/>
      <c r="AZ90" s="90"/>
      <c r="BA90" s="90"/>
      <c r="BB90" s="90"/>
      <c r="BC90" s="90"/>
      <c r="BD90" s="91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92"/>
      <c r="AT91" s="93"/>
      <c r="AU91" s="94"/>
      <c r="AV91" s="94"/>
      <c r="AW91" s="94"/>
      <c r="AX91" s="94"/>
      <c r="AY91" s="94"/>
      <c r="AZ91" s="94"/>
      <c r="BA91" s="94"/>
      <c r="BB91" s="94"/>
      <c r="BC91" s="94"/>
      <c r="BD91" s="95"/>
      <c r="BE91" s="35"/>
    </row>
    <row r="92" s="2" customFormat="1" ht="29.28" customHeight="1">
      <c r="A92" s="35"/>
      <c r="B92" s="36"/>
      <c r="C92" s="96" t="s">
        <v>53</v>
      </c>
      <c r="D92" s="97"/>
      <c r="E92" s="97"/>
      <c r="F92" s="97"/>
      <c r="G92" s="97"/>
      <c r="H92" s="98"/>
      <c r="I92" s="99" t="s">
        <v>54</v>
      </c>
      <c r="J92" s="97"/>
      <c r="K92" s="97"/>
      <c r="L92" s="97"/>
      <c r="M92" s="97"/>
      <c r="N92" s="97"/>
      <c r="O92" s="97"/>
      <c r="P92" s="97"/>
      <c r="Q92" s="97"/>
      <c r="R92" s="97"/>
      <c r="S92" s="97"/>
      <c r="T92" s="97"/>
      <c r="U92" s="97"/>
      <c r="V92" s="97"/>
      <c r="W92" s="97"/>
      <c r="X92" s="97"/>
      <c r="Y92" s="97"/>
      <c r="Z92" s="97"/>
      <c r="AA92" s="97"/>
      <c r="AB92" s="97"/>
      <c r="AC92" s="97"/>
      <c r="AD92" s="97"/>
      <c r="AE92" s="97"/>
      <c r="AF92" s="97"/>
      <c r="AG92" s="100" t="s">
        <v>55</v>
      </c>
      <c r="AH92" s="97"/>
      <c r="AI92" s="97"/>
      <c r="AJ92" s="97"/>
      <c r="AK92" s="97"/>
      <c r="AL92" s="97"/>
      <c r="AM92" s="97"/>
      <c r="AN92" s="99" t="s">
        <v>56</v>
      </c>
      <c r="AO92" s="97"/>
      <c r="AP92" s="101"/>
      <c r="AQ92" s="102" t="s">
        <v>57</v>
      </c>
      <c r="AR92" s="41"/>
      <c r="AS92" s="103" t="s">
        <v>58</v>
      </c>
      <c r="AT92" s="104" t="s">
        <v>59</v>
      </c>
      <c r="AU92" s="104" t="s">
        <v>60</v>
      </c>
      <c r="AV92" s="104" t="s">
        <v>61</v>
      </c>
      <c r="AW92" s="104" t="s">
        <v>62</v>
      </c>
      <c r="AX92" s="104" t="s">
        <v>63</v>
      </c>
      <c r="AY92" s="104" t="s">
        <v>64</v>
      </c>
      <c r="AZ92" s="104" t="s">
        <v>65</v>
      </c>
      <c r="BA92" s="104" t="s">
        <v>66</v>
      </c>
      <c r="BB92" s="104" t="s">
        <v>67</v>
      </c>
      <c r="BC92" s="104" t="s">
        <v>68</v>
      </c>
      <c r="BD92" s="105" t="s">
        <v>69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6"/>
      <c r="AT93" s="107"/>
      <c r="AU93" s="107"/>
      <c r="AV93" s="107"/>
      <c r="AW93" s="107"/>
      <c r="AX93" s="107"/>
      <c r="AY93" s="107"/>
      <c r="AZ93" s="107"/>
      <c r="BA93" s="107"/>
      <c r="BB93" s="107"/>
      <c r="BC93" s="107"/>
      <c r="BD93" s="108"/>
      <c r="BE93" s="35"/>
    </row>
    <row r="94" s="6" customFormat="1" ht="32.4" customHeight="1">
      <c r="A94" s="6"/>
      <c r="B94" s="109"/>
      <c r="C94" s="110" t="s">
        <v>70</v>
      </c>
      <c r="D94" s="111"/>
      <c r="E94" s="111"/>
      <c r="F94" s="111"/>
      <c r="G94" s="111"/>
      <c r="H94" s="111"/>
      <c r="I94" s="111"/>
      <c r="J94" s="111"/>
      <c r="K94" s="111"/>
      <c r="L94" s="111"/>
      <c r="M94" s="111"/>
      <c r="N94" s="111"/>
      <c r="O94" s="111"/>
      <c r="P94" s="111"/>
      <c r="Q94" s="111"/>
      <c r="R94" s="111"/>
      <c r="S94" s="111"/>
      <c r="T94" s="111"/>
      <c r="U94" s="111"/>
      <c r="V94" s="111"/>
      <c r="W94" s="111"/>
      <c r="X94" s="111"/>
      <c r="Y94" s="111"/>
      <c r="Z94" s="111"/>
      <c r="AA94" s="111"/>
      <c r="AB94" s="111"/>
      <c r="AC94" s="111"/>
      <c r="AD94" s="111"/>
      <c r="AE94" s="111"/>
      <c r="AF94" s="111"/>
      <c r="AG94" s="112">
        <f>ROUND(AG95,2)</f>
        <v>0</v>
      </c>
      <c r="AH94" s="112"/>
      <c r="AI94" s="112"/>
      <c r="AJ94" s="112"/>
      <c r="AK94" s="112"/>
      <c r="AL94" s="112"/>
      <c r="AM94" s="112"/>
      <c r="AN94" s="113">
        <f>SUM(AG94,AT94)</f>
        <v>0</v>
      </c>
      <c r="AO94" s="113"/>
      <c r="AP94" s="113"/>
      <c r="AQ94" s="114" t="s">
        <v>1</v>
      </c>
      <c r="AR94" s="115"/>
      <c r="AS94" s="116">
        <f>ROUND(AS95,2)</f>
        <v>0</v>
      </c>
      <c r="AT94" s="117">
        <f>ROUND(SUM(AV94:AW94),2)</f>
        <v>0</v>
      </c>
      <c r="AU94" s="118">
        <f>ROUND(AU95,5)</f>
        <v>0</v>
      </c>
      <c r="AV94" s="117">
        <f>ROUND(AZ94*L29,2)</f>
        <v>0</v>
      </c>
      <c r="AW94" s="117">
        <f>ROUND(BA94*L30,2)</f>
        <v>0</v>
      </c>
      <c r="AX94" s="117">
        <f>ROUND(BB94*L29,2)</f>
        <v>0</v>
      </c>
      <c r="AY94" s="117">
        <f>ROUND(BC94*L30,2)</f>
        <v>0</v>
      </c>
      <c r="AZ94" s="117">
        <f>ROUND(AZ95,2)</f>
        <v>0</v>
      </c>
      <c r="BA94" s="117">
        <f>ROUND(BA95,2)</f>
        <v>0</v>
      </c>
      <c r="BB94" s="117">
        <f>ROUND(BB95,2)</f>
        <v>0</v>
      </c>
      <c r="BC94" s="117">
        <f>ROUND(BC95,2)</f>
        <v>0</v>
      </c>
      <c r="BD94" s="119">
        <f>ROUND(BD95,2)</f>
        <v>0</v>
      </c>
      <c r="BE94" s="6"/>
      <c r="BS94" s="120" t="s">
        <v>71</v>
      </c>
      <c r="BT94" s="120" t="s">
        <v>72</v>
      </c>
      <c r="BU94" s="121" t="s">
        <v>73</v>
      </c>
      <c r="BV94" s="120" t="s">
        <v>74</v>
      </c>
      <c r="BW94" s="120" t="s">
        <v>5</v>
      </c>
      <c r="BX94" s="120" t="s">
        <v>75</v>
      </c>
      <c r="CL94" s="120" t="s">
        <v>1</v>
      </c>
    </row>
    <row r="95" s="7" customFormat="1" ht="16.5" customHeight="1">
      <c r="A95" s="122" t="s">
        <v>76</v>
      </c>
      <c r="B95" s="123"/>
      <c r="C95" s="124"/>
      <c r="D95" s="125" t="s">
        <v>77</v>
      </c>
      <c r="E95" s="125"/>
      <c r="F95" s="125"/>
      <c r="G95" s="125"/>
      <c r="H95" s="125"/>
      <c r="I95" s="126"/>
      <c r="J95" s="125" t="s">
        <v>78</v>
      </c>
      <c r="K95" s="125"/>
      <c r="L95" s="125"/>
      <c r="M95" s="125"/>
      <c r="N95" s="125"/>
      <c r="O95" s="125"/>
      <c r="P95" s="125"/>
      <c r="Q95" s="125"/>
      <c r="R95" s="125"/>
      <c r="S95" s="125"/>
      <c r="T95" s="125"/>
      <c r="U95" s="125"/>
      <c r="V95" s="125"/>
      <c r="W95" s="125"/>
      <c r="X95" s="125"/>
      <c r="Y95" s="125"/>
      <c r="Z95" s="125"/>
      <c r="AA95" s="125"/>
      <c r="AB95" s="125"/>
      <c r="AC95" s="125"/>
      <c r="AD95" s="125"/>
      <c r="AE95" s="125"/>
      <c r="AF95" s="125"/>
      <c r="AG95" s="127">
        <f>'SO 01 - Plynoinštalacia'!J30</f>
        <v>0</v>
      </c>
      <c r="AH95" s="126"/>
      <c r="AI95" s="126"/>
      <c r="AJ95" s="126"/>
      <c r="AK95" s="126"/>
      <c r="AL95" s="126"/>
      <c r="AM95" s="126"/>
      <c r="AN95" s="127">
        <f>SUM(AG95,AT95)</f>
        <v>0</v>
      </c>
      <c r="AO95" s="126"/>
      <c r="AP95" s="126"/>
      <c r="AQ95" s="128" t="s">
        <v>79</v>
      </c>
      <c r="AR95" s="129"/>
      <c r="AS95" s="130">
        <v>0</v>
      </c>
      <c r="AT95" s="131">
        <f>ROUND(SUM(AV95:AW95),2)</f>
        <v>0</v>
      </c>
      <c r="AU95" s="132">
        <f>'SO 01 - Plynoinštalacia'!P127</f>
        <v>0</v>
      </c>
      <c r="AV95" s="131">
        <f>'SO 01 - Plynoinštalacia'!J33</f>
        <v>0</v>
      </c>
      <c r="AW95" s="131">
        <f>'SO 01 - Plynoinštalacia'!J34</f>
        <v>0</v>
      </c>
      <c r="AX95" s="131">
        <f>'SO 01 - Plynoinštalacia'!J35</f>
        <v>0</v>
      </c>
      <c r="AY95" s="131">
        <f>'SO 01 - Plynoinštalacia'!J36</f>
        <v>0</v>
      </c>
      <c r="AZ95" s="131">
        <f>'SO 01 - Plynoinštalacia'!F33</f>
        <v>0</v>
      </c>
      <c r="BA95" s="131">
        <f>'SO 01 - Plynoinštalacia'!F34</f>
        <v>0</v>
      </c>
      <c r="BB95" s="131">
        <f>'SO 01 - Plynoinštalacia'!F35</f>
        <v>0</v>
      </c>
      <c r="BC95" s="131">
        <f>'SO 01 - Plynoinštalacia'!F36</f>
        <v>0</v>
      </c>
      <c r="BD95" s="133">
        <f>'SO 01 - Plynoinštalacia'!F37</f>
        <v>0</v>
      </c>
      <c r="BE95" s="7"/>
      <c r="BT95" s="134" t="s">
        <v>80</v>
      </c>
      <c r="BV95" s="134" t="s">
        <v>74</v>
      </c>
      <c r="BW95" s="134" t="s">
        <v>81</v>
      </c>
      <c r="BX95" s="134" t="s">
        <v>5</v>
      </c>
      <c r="CL95" s="134" t="s">
        <v>1</v>
      </c>
      <c r="CM95" s="134" t="s">
        <v>72</v>
      </c>
    </row>
    <row r="96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69"/>
      <c r="C97" s="70"/>
      <c r="D97" s="70"/>
      <c r="E97" s="70"/>
      <c r="F97" s="70"/>
      <c r="G97" s="70"/>
      <c r="H97" s="70"/>
      <c r="I97" s="70"/>
      <c r="J97" s="70"/>
      <c r="K97" s="70"/>
      <c r="L97" s="70"/>
      <c r="M97" s="70"/>
      <c r="N97" s="70"/>
      <c r="O97" s="70"/>
      <c r="P97" s="70"/>
      <c r="Q97" s="70"/>
      <c r="R97" s="70"/>
      <c r="S97" s="70"/>
      <c r="T97" s="70"/>
      <c r="U97" s="70"/>
      <c r="V97" s="70"/>
      <c r="W97" s="70"/>
      <c r="X97" s="70"/>
      <c r="Y97" s="70"/>
      <c r="Z97" s="70"/>
      <c r="AA97" s="70"/>
      <c r="AB97" s="70"/>
      <c r="AC97" s="70"/>
      <c r="AD97" s="70"/>
      <c r="AE97" s="70"/>
      <c r="AF97" s="70"/>
      <c r="AG97" s="70"/>
      <c r="AH97" s="70"/>
      <c r="AI97" s="70"/>
      <c r="AJ97" s="70"/>
      <c r="AK97" s="70"/>
      <c r="AL97" s="70"/>
      <c r="AM97" s="70"/>
      <c r="AN97" s="70"/>
      <c r="AO97" s="70"/>
      <c r="AP97" s="70"/>
      <c r="AQ97" s="70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sheet="1" formatColumns="0" formatRows="0" objects="1" scenarios="1" spinCount="100000" saltValue="L+YyRUFHrhEC7IR/gUVphYzYeZJE4BrskO+eyOPhBQdrQAHO9C2lJVl6QyoP2BHGOO4W6Vdcs710gJn9CJLqeA==" hashValue="EAcSR219kkJvwj6mIomg20su06eRjVAGtba9s2BPzsLSW07aWPsxpBHxqnxrWuZU2RxWvP+DqCmiPlnvublu8w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SO 01 - Plynoinštalacia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81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7"/>
      <c r="AT3" s="14" t="s">
        <v>72</v>
      </c>
    </row>
    <row r="4" s="1" customFormat="1" ht="24.96" customHeight="1">
      <c r="B4" s="17"/>
      <c r="D4" s="137" t="s">
        <v>82</v>
      </c>
      <c r="L4" s="17"/>
      <c r="M4" s="138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9" t="s">
        <v>14</v>
      </c>
      <c r="L6" s="17"/>
    </row>
    <row r="7" s="1" customFormat="1" ht="16.5" customHeight="1">
      <c r="B7" s="17"/>
      <c r="E7" s="140" t="str">
        <f>'Rekapitulácia stavby'!K6</f>
        <v xml:space="preserve">prístavba technickej časti pivovaru  - Penzion FLAMM</v>
      </c>
      <c r="F7" s="139"/>
      <c r="G7" s="139"/>
      <c r="H7" s="139"/>
      <c r="L7" s="17"/>
    </row>
    <row r="8" s="2" customFormat="1" ht="12" customHeight="1">
      <c r="A8" s="35"/>
      <c r="B8" s="41"/>
      <c r="C8" s="35"/>
      <c r="D8" s="139" t="s">
        <v>83</v>
      </c>
      <c r="E8" s="35"/>
      <c r="F8" s="35"/>
      <c r="G8" s="35"/>
      <c r="H8" s="35"/>
      <c r="I8" s="35"/>
      <c r="J8" s="35"/>
      <c r="K8" s="35"/>
      <c r="L8" s="6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1" t="s">
        <v>84</v>
      </c>
      <c r="F9" s="35"/>
      <c r="G9" s="35"/>
      <c r="H9" s="35"/>
      <c r="I9" s="35"/>
      <c r="J9" s="35"/>
      <c r="K9" s="35"/>
      <c r="L9" s="6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9" t="s">
        <v>16</v>
      </c>
      <c r="E11" s="35"/>
      <c r="F11" s="142" t="s">
        <v>1</v>
      </c>
      <c r="G11" s="35"/>
      <c r="H11" s="35"/>
      <c r="I11" s="139" t="s">
        <v>17</v>
      </c>
      <c r="J11" s="142" t="s">
        <v>1</v>
      </c>
      <c r="K11" s="35"/>
      <c r="L11" s="6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9" t="s">
        <v>18</v>
      </c>
      <c r="E12" s="35"/>
      <c r="F12" s="142" t="s">
        <v>19</v>
      </c>
      <c r="G12" s="35"/>
      <c r="H12" s="35"/>
      <c r="I12" s="139" t="s">
        <v>20</v>
      </c>
      <c r="J12" s="143" t="str">
        <f>'Rekapitulácia stavby'!AN8</f>
        <v>18. 12. 2023</v>
      </c>
      <c r="K12" s="35"/>
      <c r="L12" s="6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9" t="s">
        <v>22</v>
      </c>
      <c r="E14" s="35"/>
      <c r="F14" s="35"/>
      <c r="G14" s="35"/>
      <c r="H14" s="35"/>
      <c r="I14" s="139" t="s">
        <v>23</v>
      </c>
      <c r="J14" s="142" t="str">
        <f>IF('Rekapitulácia stavby'!AN10="","",'Rekapitulácia stavby'!AN10)</f>
        <v/>
      </c>
      <c r="K14" s="35"/>
      <c r="L14" s="6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2" t="str">
        <f>IF('Rekapitulácia stavby'!E11="","",'Rekapitulácia stavby'!E11)</f>
        <v xml:space="preserve"> </v>
      </c>
      <c r="F15" s="35"/>
      <c r="G15" s="35"/>
      <c r="H15" s="35"/>
      <c r="I15" s="139" t="s">
        <v>24</v>
      </c>
      <c r="J15" s="142" t="str">
        <f>IF('Rekapitulácia stavby'!AN11="","",'Rekapitulácia stavby'!AN11)</f>
        <v/>
      </c>
      <c r="K15" s="35"/>
      <c r="L15" s="6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9" t="s">
        <v>25</v>
      </c>
      <c r="E17" s="35"/>
      <c r="F17" s="35"/>
      <c r="G17" s="35"/>
      <c r="H17" s="35"/>
      <c r="I17" s="139" t="s">
        <v>23</v>
      </c>
      <c r="J17" s="30" t="str">
        <f>'Rekapitulácia stavby'!AN13</f>
        <v>Vyplň údaj</v>
      </c>
      <c r="K17" s="35"/>
      <c r="L17" s="6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2"/>
      <c r="G18" s="142"/>
      <c r="H18" s="142"/>
      <c r="I18" s="139" t="s">
        <v>24</v>
      </c>
      <c r="J18" s="30" t="str">
        <f>'Rekapitulácia stavby'!AN14</f>
        <v>Vyplň údaj</v>
      </c>
      <c r="K18" s="35"/>
      <c r="L18" s="6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9" t="s">
        <v>27</v>
      </c>
      <c r="E20" s="35"/>
      <c r="F20" s="35"/>
      <c r="G20" s="35"/>
      <c r="H20" s="35"/>
      <c r="I20" s="139" t="s">
        <v>23</v>
      </c>
      <c r="J20" s="142" t="str">
        <f>IF('Rekapitulácia stavby'!AN16="","",'Rekapitulácia stavby'!AN16)</f>
        <v/>
      </c>
      <c r="K20" s="35"/>
      <c r="L20" s="6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2" t="str">
        <f>IF('Rekapitulácia stavby'!E17="","",'Rekapitulácia stavby'!E17)</f>
        <v>PLYN AZ-PI</v>
      </c>
      <c r="F21" s="35"/>
      <c r="G21" s="35"/>
      <c r="H21" s="35"/>
      <c r="I21" s="139" t="s">
        <v>24</v>
      </c>
      <c r="J21" s="142" t="str">
        <f>IF('Rekapitulácia stavby'!AN17="","",'Rekapitulácia stavby'!AN17)</f>
        <v/>
      </c>
      <c r="K21" s="35"/>
      <c r="L21" s="6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9" t="s">
        <v>30</v>
      </c>
      <c r="E23" s="35"/>
      <c r="F23" s="35"/>
      <c r="G23" s="35"/>
      <c r="H23" s="35"/>
      <c r="I23" s="139" t="s">
        <v>23</v>
      </c>
      <c r="J23" s="142" t="str">
        <f>IF('Rekapitulácia stavby'!AN19="","",'Rekapitulácia stavby'!AN19)</f>
        <v/>
      </c>
      <c r="K23" s="35"/>
      <c r="L23" s="6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2" t="str">
        <f>IF('Rekapitulácia stavby'!E20="","",'Rekapitulácia stavby'!E20)</f>
        <v xml:space="preserve"> </v>
      </c>
      <c r="F24" s="35"/>
      <c r="G24" s="35"/>
      <c r="H24" s="35"/>
      <c r="I24" s="139" t="s">
        <v>24</v>
      </c>
      <c r="J24" s="142" t="str">
        <f>IF('Rekapitulácia stavby'!AN20="","",'Rekapitulácia stavby'!AN20)</f>
        <v/>
      </c>
      <c r="K24" s="35"/>
      <c r="L24" s="6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9" t="s">
        <v>31</v>
      </c>
      <c r="E26" s="35"/>
      <c r="F26" s="35"/>
      <c r="G26" s="35"/>
      <c r="H26" s="35"/>
      <c r="I26" s="35"/>
      <c r="J26" s="35"/>
      <c r="K26" s="35"/>
      <c r="L26" s="6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8"/>
      <c r="E29" s="148"/>
      <c r="F29" s="148"/>
      <c r="G29" s="148"/>
      <c r="H29" s="148"/>
      <c r="I29" s="148"/>
      <c r="J29" s="148"/>
      <c r="K29" s="148"/>
      <c r="L29" s="6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9" t="s">
        <v>32</v>
      </c>
      <c r="E30" s="35"/>
      <c r="F30" s="35"/>
      <c r="G30" s="35"/>
      <c r="H30" s="35"/>
      <c r="I30" s="35"/>
      <c r="J30" s="150">
        <f>ROUND(J127, 2)</f>
        <v>0</v>
      </c>
      <c r="K30" s="35"/>
      <c r="L30" s="6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8"/>
      <c r="E31" s="148"/>
      <c r="F31" s="148"/>
      <c r="G31" s="148"/>
      <c r="H31" s="148"/>
      <c r="I31" s="148"/>
      <c r="J31" s="148"/>
      <c r="K31" s="148"/>
      <c r="L31" s="6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1" t="s">
        <v>34</v>
      </c>
      <c r="G32" s="35"/>
      <c r="H32" s="35"/>
      <c r="I32" s="151" t="s">
        <v>33</v>
      </c>
      <c r="J32" s="151" t="s">
        <v>35</v>
      </c>
      <c r="K32" s="35"/>
      <c r="L32" s="6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2" t="s">
        <v>36</v>
      </c>
      <c r="E33" s="153" t="s">
        <v>37</v>
      </c>
      <c r="F33" s="154">
        <f>ROUND((SUM(BE127:BE163)),  2)</f>
        <v>0</v>
      </c>
      <c r="G33" s="155"/>
      <c r="H33" s="155"/>
      <c r="I33" s="156">
        <v>0.20000000000000001</v>
      </c>
      <c r="J33" s="154">
        <f>ROUND(((SUM(BE127:BE163))*I33),  2)</f>
        <v>0</v>
      </c>
      <c r="K33" s="35"/>
      <c r="L33" s="6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53" t="s">
        <v>38</v>
      </c>
      <c r="F34" s="154">
        <f>ROUND((SUM(BF127:BF163)),  2)</f>
        <v>0</v>
      </c>
      <c r="G34" s="155"/>
      <c r="H34" s="155"/>
      <c r="I34" s="156">
        <v>0.20000000000000001</v>
      </c>
      <c r="J34" s="154">
        <f>ROUND(((SUM(BF127:BF163))*I34),  2)</f>
        <v>0</v>
      </c>
      <c r="K34" s="35"/>
      <c r="L34" s="6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9" t="s">
        <v>39</v>
      </c>
      <c r="F35" s="157">
        <f>ROUND((SUM(BG127:BG163)),  2)</f>
        <v>0</v>
      </c>
      <c r="G35" s="35"/>
      <c r="H35" s="35"/>
      <c r="I35" s="158">
        <v>0.20000000000000001</v>
      </c>
      <c r="J35" s="157">
        <f>0</f>
        <v>0</v>
      </c>
      <c r="K35" s="35"/>
      <c r="L35" s="6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9" t="s">
        <v>40</v>
      </c>
      <c r="F36" s="157">
        <f>ROUND((SUM(BH127:BH163)),  2)</f>
        <v>0</v>
      </c>
      <c r="G36" s="35"/>
      <c r="H36" s="35"/>
      <c r="I36" s="158">
        <v>0.20000000000000001</v>
      </c>
      <c r="J36" s="157">
        <f>0</f>
        <v>0</v>
      </c>
      <c r="K36" s="35"/>
      <c r="L36" s="6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53" t="s">
        <v>41</v>
      </c>
      <c r="F37" s="154">
        <f>ROUND((SUM(BI127:BI163)),  2)</f>
        <v>0</v>
      </c>
      <c r="G37" s="155"/>
      <c r="H37" s="155"/>
      <c r="I37" s="156">
        <v>0</v>
      </c>
      <c r="J37" s="154">
        <f>0</f>
        <v>0</v>
      </c>
      <c r="K37" s="35"/>
      <c r="L37" s="6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9"/>
      <c r="D39" s="160" t="s">
        <v>42</v>
      </c>
      <c r="E39" s="161"/>
      <c r="F39" s="161"/>
      <c r="G39" s="162" t="s">
        <v>43</v>
      </c>
      <c r="H39" s="163" t="s">
        <v>44</v>
      </c>
      <c r="I39" s="161"/>
      <c r="J39" s="164">
        <f>SUM(J30:J37)</f>
        <v>0</v>
      </c>
      <c r="K39" s="165"/>
      <c r="L39" s="6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6"/>
      <c r="D50" s="166" t="s">
        <v>45</v>
      </c>
      <c r="E50" s="167"/>
      <c r="F50" s="167"/>
      <c r="G50" s="166" t="s">
        <v>46</v>
      </c>
      <c r="H50" s="167"/>
      <c r="I50" s="167"/>
      <c r="J50" s="167"/>
      <c r="K50" s="167"/>
      <c r="L50" s="66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8" t="s">
        <v>47</v>
      </c>
      <c r="E61" s="169"/>
      <c r="F61" s="170" t="s">
        <v>48</v>
      </c>
      <c r="G61" s="168" t="s">
        <v>47</v>
      </c>
      <c r="H61" s="169"/>
      <c r="I61" s="169"/>
      <c r="J61" s="171" t="s">
        <v>48</v>
      </c>
      <c r="K61" s="169"/>
      <c r="L61" s="6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6" t="s">
        <v>49</v>
      </c>
      <c r="E65" s="172"/>
      <c r="F65" s="172"/>
      <c r="G65" s="166" t="s">
        <v>50</v>
      </c>
      <c r="H65" s="172"/>
      <c r="I65" s="172"/>
      <c r="J65" s="172"/>
      <c r="K65" s="172"/>
      <c r="L65" s="6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8" t="s">
        <v>47</v>
      </c>
      <c r="E76" s="169"/>
      <c r="F76" s="170" t="s">
        <v>48</v>
      </c>
      <c r="G76" s="168" t="s">
        <v>47</v>
      </c>
      <c r="H76" s="169"/>
      <c r="I76" s="169"/>
      <c r="J76" s="171" t="s">
        <v>48</v>
      </c>
      <c r="K76" s="169"/>
      <c r="L76" s="6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3"/>
      <c r="C77" s="174"/>
      <c r="D77" s="174"/>
      <c r="E77" s="174"/>
      <c r="F77" s="174"/>
      <c r="G77" s="174"/>
      <c r="H77" s="174"/>
      <c r="I77" s="174"/>
      <c r="J77" s="174"/>
      <c r="K77" s="174"/>
      <c r="L77" s="6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5"/>
      <c r="C81" s="176"/>
      <c r="D81" s="176"/>
      <c r="E81" s="176"/>
      <c r="F81" s="176"/>
      <c r="G81" s="176"/>
      <c r="H81" s="176"/>
      <c r="I81" s="176"/>
      <c r="J81" s="176"/>
      <c r="K81" s="176"/>
      <c r="L81" s="6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85</v>
      </c>
      <c r="D82" s="37"/>
      <c r="E82" s="37"/>
      <c r="F82" s="37"/>
      <c r="G82" s="37"/>
      <c r="H82" s="37"/>
      <c r="I82" s="37"/>
      <c r="J82" s="37"/>
      <c r="K82" s="37"/>
      <c r="L82" s="6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14</v>
      </c>
      <c r="D84" s="37"/>
      <c r="E84" s="37"/>
      <c r="F84" s="37"/>
      <c r="G84" s="37"/>
      <c r="H84" s="37"/>
      <c r="I84" s="37"/>
      <c r="J84" s="37"/>
      <c r="K84" s="37"/>
      <c r="L84" s="6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7" t="str">
        <f>E7</f>
        <v xml:space="preserve">prístavba technickej časti pivovaru  - Penzion FLAMM</v>
      </c>
      <c r="F85" s="29"/>
      <c r="G85" s="29"/>
      <c r="H85" s="29"/>
      <c r="I85" s="37"/>
      <c r="J85" s="37"/>
      <c r="K85" s="37"/>
      <c r="L85" s="6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83</v>
      </c>
      <c r="D86" s="37"/>
      <c r="E86" s="37"/>
      <c r="F86" s="37"/>
      <c r="G86" s="37"/>
      <c r="H86" s="37"/>
      <c r="I86" s="37"/>
      <c r="J86" s="37"/>
      <c r="K86" s="37"/>
      <c r="L86" s="6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9" t="str">
        <f>E9</f>
        <v>SO 01 - Plynoinštalacia</v>
      </c>
      <c r="F87" s="37"/>
      <c r="G87" s="37"/>
      <c r="H87" s="37"/>
      <c r="I87" s="37"/>
      <c r="J87" s="37"/>
      <c r="K87" s="37"/>
      <c r="L87" s="6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18</v>
      </c>
      <c r="D89" s="37"/>
      <c r="E89" s="37"/>
      <c r="F89" s="24" t="str">
        <f>F12</f>
        <v xml:space="preserve"> </v>
      </c>
      <c r="G89" s="37"/>
      <c r="H89" s="37"/>
      <c r="I89" s="29" t="s">
        <v>20</v>
      </c>
      <c r="J89" s="82" t="str">
        <f>IF(J12="","",J12)</f>
        <v>18. 12. 2023</v>
      </c>
      <c r="K89" s="37"/>
      <c r="L89" s="6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22</v>
      </c>
      <c r="D91" s="37"/>
      <c r="E91" s="37"/>
      <c r="F91" s="24" t="str">
        <f>E15</f>
        <v xml:space="preserve"> </v>
      </c>
      <c r="G91" s="37"/>
      <c r="H91" s="37"/>
      <c r="I91" s="29" t="s">
        <v>27</v>
      </c>
      <c r="J91" s="33" t="str">
        <f>E21</f>
        <v>PLYN AZ-PI</v>
      </c>
      <c r="K91" s="37"/>
      <c r="L91" s="6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25</v>
      </c>
      <c r="D92" s="37"/>
      <c r="E92" s="37"/>
      <c r="F92" s="24" t="str">
        <f>IF(E18="","",E18)</f>
        <v>Vyplň údaj</v>
      </c>
      <c r="G92" s="37"/>
      <c r="H92" s="37"/>
      <c r="I92" s="29" t="s">
        <v>30</v>
      </c>
      <c r="J92" s="33" t="str">
        <f>E24</f>
        <v xml:space="preserve"> </v>
      </c>
      <c r="K92" s="37"/>
      <c r="L92" s="6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8" t="s">
        <v>86</v>
      </c>
      <c r="D94" s="179"/>
      <c r="E94" s="179"/>
      <c r="F94" s="179"/>
      <c r="G94" s="179"/>
      <c r="H94" s="179"/>
      <c r="I94" s="179"/>
      <c r="J94" s="180" t="s">
        <v>87</v>
      </c>
      <c r="K94" s="179"/>
      <c r="L94" s="6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1" t="s">
        <v>88</v>
      </c>
      <c r="D96" s="37"/>
      <c r="E96" s="37"/>
      <c r="F96" s="37"/>
      <c r="G96" s="37"/>
      <c r="H96" s="37"/>
      <c r="I96" s="37"/>
      <c r="J96" s="113">
        <f>J127</f>
        <v>0</v>
      </c>
      <c r="K96" s="37"/>
      <c r="L96" s="6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89</v>
      </c>
    </row>
    <row r="97" s="9" customFormat="1" ht="24.96" customHeight="1">
      <c r="A97" s="9"/>
      <c r="B97" s="182"/>
      <c r="C97" s="183"/>
      <c r="D97" s="184" t="s">
        <v>90</v>
      </c>
      <c r="E97" s="185"/>
      <c r="F97" s="185"/>
      <c r="G97" s="185"/>
      <c r="H97" s="185"/>
      <c r="I97" s="185"/>
      <c r="J97" s="186">
        <f>J128</f>
        <v>0</v>
      </c>
      <c r="K97" s="183"/>
      <c r="L97" s="18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8"/>
      <c r="C98" s="189"/>
      <c r="D98" s="190" t="s">
        <v>91</v>
      </c>
      <c r="E98" s="191"/>
      <c r="F98" s="191"/>
      <c r="G98" s="191"/>
      <c r="H98" s="191"/>
      <c r="I98" s="191"/>
      <c r="J98" s="192">
        <f>J129</f>
        <v>0</v>
      </c>
      <c r="K98" s="189"/>
      <c r="L98" s="19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8"/>
      <c r="C99" s="189"/>
      <c r="D99" s="190" t="s">
        <v>92</v>
      </c>
      <c r="E99" s="191"/>
      <c r="F99" s="191"/>
      <c r="G99" s="191"/>
      <c r="H99" s="191"/>
      <c r="I99" s="191"/>
      <c r="J99" s="192">
        <f>J132</f>
        <v>0</v>
      </c>
      <c r="K99" s="189"/>
      <c r="L99" s="19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82"/>
      <c r="C100" s="183"/>
      <c r="D100" s="184" t="s">
        <v>93</v>
      </c>
      <c r="E100" s="185"/>
      <c r="F100" s="185"/>
      <c r="G100" s="185"/>
      <c r="H100" s="185"/>
      <c r="I100" s="185"/>
      <c r="J100" s="186">
        <f>J135</f>
        <v>0</v>
      </c>
      <c r="K100" s="183"/>
      <c r="L100" s="187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88"/>
      <c r="C101" s="189"/>
      <c r="D101" s="190" t="s">
        <v>94</v>
      </c>
      <c r="E101" s="191"/>
      <c r="F101" s="191"/>
      <c r="G101" s="191"/>
      <c r="H101" s="191"/>
      <c r="I101" s="191"/>
      <c r="J101" s="192">
        <f>J136</f>
        <v>0</v>
      </c>
      <c r="K101" s="189"/>
      <c r="L101" s="19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8"/>
      <c r="C102" s="189"/>
      <c r="D102" s="190" t="s">
        <v>95</v>
      </c>
      <c r="E102" s="191"/>
      <c r="F102" s="191"/>
      <c r="G102" s="191"/>
      <c r="H102" s="191"/>
      <c r="I102" s="191"/>
      <c r="J102" s="192">
        <f>J145</f>
        <v>0</v>
      </c>
      <c r="K102" s="189"/>
      <c r="L102" s="19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8"/>
      <c r="C103" s="189"/>
      <c r="D103" s="190" t="s">
        <v>96</v>
      </c>
      <c r="E103" s="191"/>
      <c r="F103" s="191"/>
      <c r="G103" s="191"/>
      <c r="H103" s="191"/>
      <c r="I103" s="191"/>
      <c r="J103" s="192">
        <f>J148</f>
        <v>0</v>
      </c>
      <c r="K103" s="189"/>
      <c r="L103" s="19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8"/>
      <c r="C104" s="189"/>
      <c r="D104" s="190" t="s">
        <v>97</v>
      </c>
      <c r="E104" s="191"/>
      <c r="F104" s="191"/>
      <c r="G104" s="191"/>
      <c r="H104" s="191"/>
      <c r="I104" s="191"/>
      <c r="J104" s="192">
        <f>J151</f>
        <v>0</v>
      </c>
      <c r="K104" s="189"/>
      <c r="L104" s="19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82"/>
      <c r="C105" s="183"/>
      <c r="D105" s="184" t="s">
        <v>98</v>
      </c>
      <c r="E105" s="185"/>
      <c r="F105" s="185"/>
      <c r="G105" s="185"/>
      <c r="H105" s="185"/>
      <c r="I105" s="185"/>
      <c r="J105" s="186">
        <f>J153</f>
        <v>0</v>
      </c>
      <c r="K105" s="183"/>
      <c r="L105" s="187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88"/>
      <c r="C106" s="189"/>
      <c r="D106" s="190" t="s">
        <v>99</v>
      </c>
      <c r="E106" s="191"/>
      <c r="F106" s="191"/>
      <c r="G106" s="191"/>
      <c r="H106" s="191"/>
      <c r="I106" s="191"/>
      <c r="J106" s="192">
        <f>J154</f>
        <v>0</v>
      </c>
      <c r="K106" s="189"/>
      <c r="L106" s="19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82"/>
      <c r="C107" s="183"/>
      <c r="D107" s="184" t="s">
        <v>100</v>
      </c>
      <c r="E107" s="185"/>
      <c r="F107" s="185"/>
      <c r="G107" s="185"/>
      <c r="H107" s="185"/>
      <c r="I107" s="185"/>
      <c r="J107" s="186">
        <f>J161</f>
        <v>0</v>
      </c>
      <c r="K107" s="183"/>
      <c r="L107" s="187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2" customFormat="1" ht="21.84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66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69"/>
      <c r="C109" s="70"/>
      <c r="D109" s="70"/>
      <c r="E109" s="70"/>
      <c r="F109" s="70"/>
      <c r="G109" s="70"/>
      <c r="H109" s="70"/>
      <c r="I109" s="70"/>
      <c r="J109" s="70"/>
      <c r="K109" s="70"/>
      <c r="L109" s="66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3" s="2" customFormat="1" ht="6.96" customHeight="1">
      <c r="A113" s="35"/>
      <c r="B113" s="71"/>
      <c r="C113" s="72"/>
      <c r="D113" s="72"/>
      <c r="E113" s="72"/>
      <c r="F113" s="72"/>
      <c r="G113" s="72"/>
      <c r="H113" s="72"/>
      <c r="I113" s="72"/>
      <c r="J113" s="72"/>
      <c r="K113" s="72"/>
      <c r="L113" s="6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24.96" customHeight="1">
      <c r="A114" s="35"/>
      <c r="B114" s="36"/>
      <c r="C114" s="20" t="s">
        <v>101</v>
      </c>
      <c r="D114" s="37"/>
      <c r="E114" s="37"/>
      <c r="F114" s="37"/>
      <c r="G114" s="37"/>
      <c r="H114" s="37"/>
      <c r="I114" s="37"/>
      <c r="J114" s="37"/>
      <c r="K114" s="37"/>
      <c r="L114" s="6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14</v>
      </c>
      <c r="D116" s="37"/>
      <c r="E116" s="37"/>
      <c r="F116" s="37"/>
      <c r="G116" s="37"/>
      <c r="H116" s="37"/>
      <c r="I116" s="37"/>
      <c r="J116" s="37"/>
      <c r="K116" s="37"/>
      <c r="L116" s="6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6.5" customHeight="1">
      <c r="A117" s="35"/>
      <c r="B117" s="36"/>
      <c r="C117" s="37"/>
      <c r="D117" s="37"/>
      <c r="E117" s="177" t="str">
        <f>E7</f>
        <v xml:space="preserve">prístavba technickej časti pivovaru  - Penzion FLAMM</v>
      </c>
      <c r="F117" s="29"/>
      <c r="G117" s="29"/>
      <c r="H117" s="29"/>
      <c r="I117" s="37"/>
      <c r="J117" s="37"/>
      <c r="K117" s="37"/>
      <c r="L117" s="6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83</v>
      </c>
      <c r="D118" s="37"/>
      <c r="E118" s="37"/>
      <c r="F118" s="37"/>
      <c r="G118" s="37"/>
      <c r="H118" s="37"/>
      <c r="I118" s="37"/>
      <c r="J118" s="37"/>
      <c r="K118" s="37"/>
      <c r="L118" s="6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6.5" customHeight="1">
      <c r="A119" s="35"/>
      <c r="B119" s="36"/>
      <c r="C119" s="37"/>
      <c r="D119" s="37"/>
      <c r="E119" s="79" t="str">
        <f>E9</f>
        <v>SO 01 - Plynoinštalacia</v>
      </c>
      <c r="F119" s="37"/>
      <c r="G119" s="37"/>
      <c r="H119" s="37"/>
      <c r="I119" s="37"/>
      <c r="J119" s="37"/>
      <c r="K119" s="37"/>
      <c r="L119" s="66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6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2" customHeight="1">
      <c r="A121" s="35"/>
      <c r="B121" s="36"/>
      <c r="C121" s="29" t="s">
        <v>18</v>
      </c>
      <c r="D121" s="37"/>
      <c r="E121" s="37"/>
      <c r="F121" s="24" t="str">
        <f>F12</f>
        <v xml:space="preserve"> </v>
      </c>
      <c r="G121" s="37"/>
      <c r="H121" s="37"/>
      <c r="I121" s="29" t="s">
        <v>20</v>
      </c>
      <c r="J121" s="82" t="str">
        <f>IF(J12="","",J12)</f>
        <v>18. 12. 2023</v>
      </c>
      <c r="K121" s="37"/>
      <c r="L121" s="66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6.96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66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5.15" customHeight="1">
      <c r="A123" s="35"/>
      <c r="B123" s="36"/>
      <c r="C123" s="29" t="s">
        <v>22</v>
      </c>
      <c r="D123" s="37"/>
      <c r="E123" s="37"/>
      <c r="F123" s="24" t="str">
        <f>E15</f>
        <v xml:space="preserve"> </v>
      </c>
      <c r="G123" s="37"/>
      <c r="H123" s="37"/>
      <c r="I123" s="29" t="s">
        <v>27</v>
      </c>
      <c r="J123" s="33" t="str">
        <f>E21</f>
        <v>PLYN AZ-PI</v>
      </c>
      <c r="K123" s="37"/>
      <c r="L123" s="66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5.15" customHeight="1">
      <c r="A124" s="35"/>
      <c r="B124" s="36"/>
      <c r="C124" s="29" t="s">
        <v>25</v>
      </c>
      <c r="D124" s="37"/>
      <c r="E124" s="37"/>
      <c r="F124" s="24" t="str">
        <f>IF(E18="","",E18)</f>
        <v>Vyplň údaj</v>
      </c>
      <c r="G124" s="37"/>
      <c r="H124" s="37"/>
      <c r="I124" s="29" t="s">
        <v>30</v>
      </c>
      <c r="J124" s="33" t="str">
        <f>E24</f>
        <v xml:space="preserve"> </v>
      </c>
      <c r="K124" s="37"/>
      <c r="L124" s="66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0.32" customHeight="1">
      <c r="A125" s="35"/>
      <c r="B125" s="36"/>
      <c r="C125" s="37"/>
      <c r="D125" s="37"/>
      <c r="E125" s="37"/>
      <c r="F125" s="37"/>
      <c r="G125" s="37"/>
      <c r="H125" s="37"/>
      <c r="I125" s="37"/>
      <c r="J125" s="37"/>
      <c r="K125" s="37"/>
      <c r="L125" s="66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11" customFormat="1" ht="29.28" customHeight="1">
      <c r="A126" s="194"/>
      <c r="B126" s="195"/>
      <c r="C126" s="196" t="s">
        <v>102</v>
      </c>
      <c r="D126" s="197" t="s">
        <v>57</v>
      </c>
      <c r="E126" s="197" t="s">
        <v>53</v>
      </c>
      <c r="F126" s="197" t="s">
        <v>54</v>
      </c>
      <c r="G126" s="197" t="s">
        <v>103</v>
      </c>
      <c r="H126" s="197" t="s">
        <v>104</v>
      </c>
      <c r="I126" s="197" t="s">
        <v>105</v>
      </c>
      <c r="J126" s="198" t="s">
        <v>87</v>
      </c>
      <c r="K126" s="199" t="s">
        <v>106</v>
      </c>
      <c r="L126" s="200"/>
      <c r="M126" s="103" t="s">
        <v>1</v>
      </c>
      <c r="N126" s="104" t="s">
        <v>36</v>
      </c>
      <c r="O126" s="104" t="s">
        <v>107</v>
      </c>
      <c r="P126" s="104" t="s">
        <v>108</v>
      </c>
      <c r="Q126" s="104" t="s">
        <v>109</v>
      </c>
      <c r="R126" s="104" t="s">
        <v>110</v>
      </c>
      <c r="S126" s="104" t="s">
        <v>111</v>
      </c>
      <c r="T126" s="105" t="s">
        <v>112</v>
      </c>
      <c r="U126" s="194"/>
      <c r="V126" s="194"/>
      <c r="W126" s="194"/>
      <c r="X126" s="194"/>
      <c r="Y126" s="194"/>
      <c r="Z126" s="194"/>
      <c r="AA126" s="194"/>
      <c r="AB126" s="194"/>
      <c r="AC126" s="194"/>
      <c r="AD126" s="194"/>
      <c r="AE126" s="194"/>
    </row>
    <row r="127" s="2" customFormat="1" ht="22.8" customHeight="1">
      <c r="A127" s="35"/>
      <c r="B127" s="36"/>
      <c r="C127" s="110" t="s">
        <v>88</v>
      </c>
      <c r="D127" s="37"/>
      <c r="E127" s="37"/>
      <c r="F127" s="37"/>
      <c r="G127" s="37"/>
      <c r="H127" s="37"/>
      <c r="I127" s="37"/>
      <c r="J127" s="201">
        <f>BK127</f>
        <v>0</v>
      </c>
      <c r="K127" s="37"/>
      <c r="L127" s="41"/>
      <c r="M127" s="106"/>
      <c r="N127" s="202"/>
      <c r="O127" s="107"/>
      <c r="P127" s="203">
        <f>P128+P135+P153+P161</f>
        <v>0</v>
      </c>
      <c r="Q127" s="107"/>
      <c r="R127" s="203">
        <f>R128+R135+R153+R161</f>
        <v>0.70895791000000008</v>
      </c>
      <c r="S127" s="107"/>
      <c r="T127" s="204">
        <f>T128+T135+T153+T161</f>
        <v>0.079199999999999993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71</v>
      </c>
      <c r="AU127" s="14" t="s">
        <v>89</v>
      </c>
      <c r="BK127" s="205">
        <f>BK128+BK135+BK153+BK161</f>
        <v>0</v>
      </c>
    </row>
    <row r="128" s="12" customFormat="1" ht="25.92" customHeight="1">
      <c r="A128" s="12"/>
      <c r="B128" s="206"/>
      <c r="C128" s="207"/>
      <c r="D128" s="208" t="s">
        <v>71</v>
      </c>
      <c r="E128" s="209" t="s">
        <v>113</v>
      </c>
      <c r="F128" s="209" t="s">
        <v>114</v>
      </c>
      <c r="G128" s="207"/>
      <c r="H128" s="207"/>
      <c r="I128" s="210"/>
      <c r="J128" s="211">
        <f>BK128</f>
        <v>0</v>
      </c>
      <c r="K128" s="207"/>
      <c r="L128" s="212"/>
      <c r="M128" s="213"/>
      <c r="N128" s="214"/>
      <c r="O128" s="214"/>
      <c r="P128" s="215">
        <f>P129+P132</f>
        <v>0</v>
      </c>
      <c r="Q128" s="214"/>
      <c r="R128" s="215">
        <f>R129+R132</f>
        <v>0.60493640000000004</v>
      </c>
      <c r="S128" s="214"/>
      <c r="T128" s="216">
        <f>T129+T132</f>
        <v>0.079199999999999993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7" t="s">
        <v>80</v>
      </c>
      <c r="AT128" s="218" t="s">
        <v>71</v>
      </c>
      <c r="AU128" s="218" t="s">
        <v>72</v>
      </c>
      <c r="AY128" s="217" t="s">
        <v>115</v>
      </c>
      <c r="BK128" s="219">
        <f>BK129+BK132</f>
        <v>0</v>
      </c>
    </row>
    <row r="129" s="12" customFormat="1" ht="22.8" customHeight="1">
      <c r="A129" s="12"/>
      <c r="B129" s="206"/>
      <c r="C129" s="207"/>
      <c r="D129" s="208" t="s">
        <v>71</v>
      </c>
      <c r="E129" s="220" t="s">
        <v>116</v>
      </c>
      <c r="F129" s="220" t="s">
        <v>117</v>
      </c>
      <c r="G129" s="207"/>
      <c r="H129" s="207"/>
      <c r="I129" s="210"/>
      <c r="J129" s="221">
        <f>BK129</f>
        <v>0</v>
      </c>
      <c r="K129" s="207"/>
      <c r="L129" s="212"/>
      <c r="M129" s="213"/>
      <c r="N129" s="214"/>
      <c r="O129" s="214"/>
      <c r="P129" s="215">
        <f>SUM(P130:P131)</f>
        <v>0</v>
      </c>
      <c r="Q129" s="214"/>
      <c r="R129" s="215">
        <f>SUM(R130:R131)</f>
        <v>0.60416000000000003</v>
      </c>
      <c r="S129" s="214"/>
      <c r="T129" s="216">
        <f>SUM(T130:T131)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7" t="s">
        <v>80</v>
      </c>
      <c r="AT129" s="218" t="s">
        <v>71</v>
      </c>
      <c r="AU129" s="218" t="s">
        <v>80</v>
      </c>
      <c r="AY129" s="217" t="s">
        <v>115</v>
      </c>
      <c r="BK129" s="219">
        <f>SUM(BK130:BK131)</f>
        <v>0</v>
      </c>
    </row>
    <row r="130" s="2" customFormat="1" ht="24.15" customHeight="1">
      <c r="A130" s="35"/>
      <c r="B130" s="36"/>
      <c r="C130" s="222" t="s">
        <v>80</v>
      </c>
      <c r="D130" s="222" t="s">
        <v>118</v>
      </c>
      <c r="E130" s="223" t="s">
        <v>119</v>
      </c>
      <c r="F130" s="224" t="s">
        <v>120</v>
      </c>
      <c r="G130" s="225" t="s">
        <v>121</v>
      </c>
      <c r="H130" s="226">
        <v>8</v>
      </c>
      <c r="I130" s="227"/>
      <c r="J130" s="226">
        <f>ROUND(I130*H130,2)</f>
        <v>0</v>
      </c>
      <c r="K130" s="228"/>
      <c r="L130" s="41"/>
      <c r="M130" s="229" t="s">
        <v>1</v>
      </c>
      <c r="N130" s="230" t="s">
        <v>38</v>
      </c>
      <c r="O130" s="94"/>
      <c r="P130" s="231">
        <f>O130*H130</f>
        <v>0</v>
      </c>
      <c r="Q130" s="231">
        <v>0.075520000000000004</v>
      </c>
      <c r="R130" s="231">
        <f>Q130*H130</f>
        <v>0.60416000000000003</v>
      </c>
      <c r="S130" s="231">
        <v>0</v>
      </c>
      <c r="T130" s="232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3" t="s">
        <v>122</v>
      </c>
      <c r="AT130" s="233" t="s">
        <v>118</v>
      </c>
      <c r="AU130" s="233" t="s">
        <v>123</v>
      </c>
      <c r="AY130" s="14" t="s">
        <v>115</v>
      </c>
      <c r="BE130" s="234">
        <f>IF(N130="základná",J130,0)</f>
        <v>0</v>
      </c>
      <c r="BF130" s="234">
        <f>IF(N130="znížená",J130,0)</f>
        <v>0</v>
      </c>
      <c r="BG130" s="234">
        <f>IF(N130="zákl. prenesená",J130,0)</f>
        <v>0</v>
      </c>
      <c r="BH130" s="234">
        <f>IF(N130="zníž. prenesená",J130,0)</f>
        <v>0</v>
      </c>
      <c r="BI130" s="234">
        <f>IF(N130="nulová",J130,0)</f>
        <v>0</v>
      </c>
      <c r="BJ130" s="14" t="s">
        <v>123</v>
      </c>
      <c r="BK130" s="234">
        <f>ROUND(I130*H130,2)</f>
        <v>0</v>
      </c>
      <c r="BL130" s="14" t="s">
        <v>122</v>
      </c>
      <c r="BM130" s="233" t="s">
        <v>124</v>
      </c>
    </row>
    <row r="131" s="2" customFormat="1" ht="37.8" customHeight="1">
      <c r="A131" s="35"/>
      <c r="B131" s="36"/>
      <c r="C131" s="222" t="s">
        <v>123</v>
      </c>
      <c r="D131" s="222" t="s">
        <v>118</v>
      </c>
      <c r="E131" s="223" t="s">
        <v>125</v>
      </c>
      <c r="F131" s="224" t="s">
        <v>126</v>
      </c>
      <c r="G131" s="225" t="s">
        <v>121</v>
      </c>
      <c r="H131" s="226">
        <v>8</v>
      </c>
      <c r="I131" s="227"/>
      <c r="J131" s="226">
        <f>ROUND(I131*H131,2)</f>
        <v>0</v>
      </c>
      <c r="K131" s="228"/>
      <c r="L131" s="41"/>
      <c r="M131" s="229" t="s">
        <v>1</v>
      </c>
      <c r="N131" s="230" t="s">
        <v>38</v>
      </c>
      <c r="O131" s="94"/>
      <c r="P131" s="231">
        <f>O131*H131</f>
        <v>0</v>
      </c>
      <c r="Q131" s="231">
        <v>0</v>
      </c>
      <c r="R131" s="231">
        <f>Q131*H131</f>
        <v>0</v>
      </c>
      <c r="S131" s="231">
        <v>0</v>
      </c>
      <c r="T131" s="232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3" t="s">
        <v>122</v>
      </c>
      <c r="AT131" s="233" t="s">
        <v>118</v>
      </c>
      <c r="AU131" s="233" t="s">
        <v>123</v>
      </c>
      <c r="AY131" s="14" t="s">
        <v>115</v>
      </c>
      <c r="BE131" s="234">
        <f>IF(N131="základná",J131,0)</f>
        <v>0</v>
      </c>
      <c r="BF131" s="234">
        <f>IF(N131="znížená",J131,0)</f>
        <v>0</v>
      </c>
      <c r="BG131" s="234">
        <f>IF(N131="zákl. prenesená",J131,0)</f>
        <v>0</v>
      </c>
      <c r="BH131" s="234">
        <f>IF(N131="zníž. prenesená",J131,0)</f>
        <v>0</v>
      </c>
      <c r="BI131" s="234">
        <f>IF(N131="nulová",J131,0)</f>
        <v>0</v>
      </c>
      <c r="BJ131" s="14" t="s">
        <v>123</v>
      </c>
      <c r="BK131" s="234">
        <f>ROUND(I131*H131,2)</f>
        <v>0</v>
      </c>
      <c r="BL131" s="14" t="s">
        <v>122</v>
      </c>
      <c r="BM131" s="233" t="s">
        <v>127</v>
      </c>
    </row>
    <row r="132" s="12" customFormat="1" ht="22.8" customHeight="1">
      <c r="A132" s="12"/>
      <c r="B132" s="206"/>
      <c r="C132" s="207"/>
      <c r="D132" s="208" t="s">
        <v>71</v>
      </c>
      <c r="E132" s="220" t="s">
        <v>128</v>
      </c>
      <c r="F132" s="220" t="s">
        <v>129</v>
      </c>
      <c r="G132" s="207"/>
      <c r="H132" s="207"/>
      <c r="I132" s="210"/>
      <c r="J132" s="221">
        <f>BK132</f>
        <v>0</v>
      </c>
      <c r="K132" s="207"/>
      <c r="L132" s="212"/>
      <c r="M132" s="213"/>
      <c r="N132" s="214"/>
      <c r="O132" s="214"/>
      <c r="P132" s="215">
        <f>SUM(P133:P134)</f>
        <v>0</v>
      </c>
      <c r="Q132" s="214"/>
      <c r="R132" s="215">
        <f>SUM(R133:R134)</f>
        <v>0.00077640000000000001</v>
      </c>
      <c r="S132" s="214"/>
      <c r="T132" s="216">
        <f>SUM(T133:T134)</f>
        <v>0.079199999999999993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7" t="s">
        <v>80</v>
      </c>
      <c r="AT132" s="218" t="s">
        <v>71</v>
      </c>
      <c r="AU132" s="218" t="s">
        <v>80</v>
      </c>
      <c r="AY132" s="217" t="s">
        <v>115</v>
      </c>
      <c r="BK132" s="219">
        <f>SUM(BK133:BK134)</f>
        <v>0</v>
      </c>
    </row>
    <row r="133" s="2" customFormat="1" ht="24.15" customHeight="1">
      <c r="A133" s="35"/>
      <c r="B133" s="36"/>
      <c r="C133" s="222" t="s">
        <v>130</v>
      </c>
      <c r="D133" s="222" t="s">
        <v>118</v>
      </c>
      <c r="E133" s="223" t="s">
        <v>131</v>
      </c>
      <c r="F133" s="224" t="s">
        <v>132</v>
      </c>
      <c r="G133" s="225" t="s">
        <v>133</v>
      </c>
      <c r="H133" s="226">
        <v>120</v>
      </c>
      <c r="I133" s="227"/>
      <c r="J133" s="226">
        <f>ROUND(I133*H133,2)</f>
        <v>0</v>
      </c>
      <c r="K133" s="228"/>
      <c r="L133" s="41"/>
      <c r="M133" s="229" t="s">
        <v>1</v>
      </c>
      <c r="N133" s="230" t="s">
        <v>38</v>
      </c>
      <c r="O133" s="94"/>
      <c r="P133" s="231">
        <f>O133*H133</f>
        <v>0</v>
      </c>
      <c r="Q133" s="231">
        <v>6.4699999999999999E-06</v>
      </c>
      <c r="R133" s="231">
        <f>Q133*H133</f>
        <v>0.00077640000000000001</v>
      </c>
      <c r="S133" s="231">
        <v>6.0000000000000002E-05</v>
      </c>
      <c r="T133" s="232">
        <f>S133*H133</f>
        <v>0.0071999999999999998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3" t="s">
        <v>122</v>
      </c>
      <c r="AT133" s="233" t="s">
        <v>118</v>
      </c>
      <c r="AU133" s="233" t="s">
        <v>123</v>
      </c>
      <c r="AY133" s="14" t="s">
        <v>115</v>
      </c>
      <c r="BE133" s="234">
        <f>IF(N133="základná",J133,0)</f>
        <v>0</v>
      </c>
      <c r="BF133" s="234">
        <f>IF(N133="znížená",J133,0)</f>
        <v>0</v>
      </c>
      <c r="BG133" s="234">
        <f>IF(N133="zákl. prenesená",J133,0)</f>
        <v>0</v>
      </c>
      <c r="BH133" s="234">
        <f>IF(N133="zníž. prenesená",J133,0)</f>
        <v>0</v>
      </c>
      <c r="BI133" s="234">
        <f>IF(N133="nulová",J133,0)</f>
        <v>0</v>
      </c>
      <c r="BJ133" s="14" t="s">
        <v>123</v>
      </c>
      <c r="BK133" s="234">
        <f>ROUND(I133*H133,2)</f>
        <v>0</v>
      </c>
      <c r="BL133" s="14" t="s">
        <v>122</v>
      </c>
      <c r="BM133" s="233" t="s">
        <v>134</v>
      </c>
    </row>
    <row r="134" s="2" customFormat="1" ht="37.8" customHeight="1">
      <c r="A134" s="35"/>
      <c r="B134" s="36"/>
      <c r="C134" s="222" t="s">
        <v>122</v>
      </c>
      <c r="D134" s="222" t="s">
        <v>118</v>
      </c>
      <c r="E134" s="223" t="s">
        <v>135</v>
      </c>
      <c r="F134" s="224" t="s">
        <v>136</v>
      </c>
      <c r="G134" s="225" t="s">
        <v>137</v>
      </c>
      <c r="H134" s="226">
        <v>8</v>
      </c>
      <c r="I134" s="227"/>
      <c r="J134" s="226">
        <f>ROUND(I134*H134,2)</f>
        <v>0</v>
      </c>
      <c r="K134" s="228"/>
      <c r="L134" s="41"/>
      <c r="M134" s="229" t="s">
        <v>1</v>
      </c>
      <c r="N134" s="230" t="s">
        <v>38</v>
      </c>
      <c r="O134" s="94"/>
      <c r="P134" s="231">
        <f>O134*H134</f>
        <v>0</v>
      </c>
      <c r="Q134" s="231">
        <v>0</v>
      </c>
      <c r="R134" s="231">
        <f>Q134*H134</f>
        <v>0</v>
      </c>
      <c r="S134" s="231">
        <v>0.0089999999999999993</v>
      </c>
      <c r="T134" s="232">
        <f>S134*H134</f>
        <v>0.071999999999999995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3" t="s">
        <v>122</v>
      </c>
      <c r="AT134" s="233" t="s">
        <v>118</v>
      </c>
      <c r="AU134" s="233" t="s">
        <v>123</v>
      </c>
      <c r="AY134" s="14" t="s">
        <v>115</v>
      </c>
      <c r="BE134" s="234">
        <f>IF(N134="základná",J134,0)</f>
        <v>0</v>
      </c>
      <c r="BF134" s="234">
        <f>IF(N134="znížená",J134,0)</f>
        <v>0</v>
      </c>
      <c r="BG134" s="234">
        <f>IF(N134="zákl. prenesená",J134,0)</f>
        <v>0</v>
      </c>
      <c r="BH134" s="234">
        <f>IF(N134="zníž. prenesená",J134,0)</f>
        <v>0</v>
      </c>
      <c r="BI134" s="234">
        <f>IF(N134="nulová",J134,0)</f>
        <v>0</v>
      </c>
      <c r="BJ134" s="14" t="s">
        <v>123</v>
      </c>
      <c r="BK134" s="234">
        <f>ROUND(I134*H134,2)</f>
        <v>0</v>
      </c>
      <c r="BL134" s="14" t="s">
        <v>122</v>
      </c>
      <c r="BM134" s="233" t="s">
        <v>138</v>
      </c>
    </row>
    <row r="135" s="12" customFormat="1" ht="25.92" customHeight="1">
      <c r="A135" s="12"/>
      <c r="B135" s="206"/>
      <c r="C135" s="207"/>
      <c r="D135" s="208" t="s">
        <v>71</v>
      </c>
      <c r="E135" s="209" t="s">
        <v>139</v>
      </c>
      <c r="F135" s="209" t="s">
        <v>140</v>
      </c>
      <c r="G135" s="207"/>
      <c r="H135" s="207"/>
      <c r="I135" s="210"/>
      <c r="J135" s="211">
        <f>BK135</f>
        <v>0</v>
      </c>
      <c r="K135" s="207"/>
      <c r="L135" s="212"/>
      <c r="M135" s="213"/>
      <c r="N135" s="214"/>
      <c r="O135" s="214"/>
      <c r="P135" s="215">
        <f>P136+P145+P148+P151</f>
        <v>0</v>
      </c>
      <c r="Q135" s="214"/>
      <c r="R135" s="215">
        <f>R136+R145+R148+R151</f>
        <v>0.10357939000000001</v>
      </c>
      <c r="S135" s="214"/>
      <c r="T135" s="216">
        <f>T136+T145+T148+T151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7" t="s">
        <v>123</v>
      </c>
      <c r="AT135" s="218" t="s">
        <v>71</v>
      </c>
      <c r="AU135" s="218" t="s">
        <v>72</v>
      </c>
      <c r="AY135" s="217" t="s">
        <v>115</v>
      </c>
      <c r="BK135" s="219">
        <f>BK136+BK145+BK148+BK151</f>
        <v>0</v>
      </c>
    </row>
    <row r="136" s="12" customFormat="1" ht="22.8" customHeight="1">
      <c r="A136" s="12"/>
      <c r="B136" s="206"/>
      <c r="C136" s="207"/>
      <c r="D136" s="208" t="s">
        <v>71</v>
      </c>
      <c r="E136" s="220" t="s">
        <v>141</v>
      </c>
      <c r="F136" s="220" t="s">
        <v>142</v>
      </c>
      <c r="G136" s="207"/>
      <c r="H136" s="207"/>
      <c r="I136" s="210"/>
      <c r="J136" s="221">
        <f>BK136</f>
        <v>0</v>
      </c>
      <c r="K136" s="207"/>
      <c r="L136" s="212"/>
      <c r="M136" s="213"/>
      <c r="N136" s="214"/>
      <c r="O136" s="214"/>
      <c r="P136" s="215">
        <f>SUM(P137:P144)</f>
        <v>0</v>
      </c>
      <c r="Q136" s="214"/>
      <c r="R136" s="215">
        <f>SUM(R137:R144)</f>
        <v>0.09322989000000001</v>
      </c>
      <c r="S136" s="214"/>
      <c r="T136" s="216">
        <f>SUM(T137:T144)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7" t="s">
        <v>123</v>
      </c>
      <c r="AT136" s="218" t="s">
        <v>71</v>
      </c>
      <c r="AU136" s="218" t="s">
        <v>80</v>
      </c>
      <c r="AY136" s="217" t="s">
        <v>115</v>
      </c>
      <c r="BK136" s="219">
        <f>SUM(BK137:BK144)</f>
        <v>0</v>
      </c>
    </row>
    <row r="137" s="2" customFormat="1" ht="24.15" customHeight="1">
      <c r="A137" s="35"/>
      <c r="B137" s="36"/>
      <c r="C137" s="222" t="s">
        <v>143</v>
      </c>
      <c r="D137" s="222" t="s">
        <v>118</v>
      </c>
      <c r="E137" s="223" t="s">
        <v>144</v>
      </c>
      <c r="F137" s="224" t="s">
        <v>145</v>
      </c>
      <c r="G137" s="225" t="s">
        <v>137</v>
      </c>
      <c r="H137" s="226">
        <v>25</v>
      </c>
      <c r="I137" s="227"/>
      <c r="J137" s="226">
        <f>ROUND(I137*H137,2)</f>
        <v>0</v>
      </c>
      <c r="K137" s="228"/>
      <c r="L137" s="41"/>
      <c r="M137" s="229" t="s">
        <v>1</v>
      </c>
      <c r="N137" s="230" t="s">
        <v>38</v>
      </c>
      <c r="O137" s="94"/>
      <c r="P137" s="231">
        <f>O137*H137</f>
        <v>0</v>
      </c>
      <c r="Q137" s="231">
        <v>0.0035354000000000002</v>
      </c>
      <c r="R137" s="231">
        <f>Q137*H137</f>
        <v>0.088385000000000005</v>
      </c>
      <c r="S137" s="231">
        <v>0</v>
      </c>
      <c r="T137" s="232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3" t="s">
        <v>146</v>
      </c>
      <c r="AT137" s="233" t="s">
        <v>118</v>
      </c>
      <c r="AU137" s="233" t="s">
        <v>123</v>
      </c>
      <c r="AY137" s="14" t="s">
        <v>115</v>
      </c>
      <c r="BE137" s="234">
        <f>IF(N137="základná",J137,0)</f>
        <v>0</v>
      </c>
      <c r="BF137" s="234">
        <f>IF(N137="znížená",J137,0)</f>
        <v>0</v>
      </c>
      <c r="BG137" s="234">
        <f>IF(N137="zákl. prenesená",J137,0)</f>
        <v>0</v>
      </c>
      <c r="BH137" s="234">
        <f>IF(N137="zníž. prenesená",J137,0)</f>
        <v>0</v>
      </c>
      <c r="BI137" s="234">
        <f>IF(N137="nulová",J137,0)</f>
        <v>0</v>
      </c>
      <c r="BJ137" s="14" t="s">
        <v>123</v>
      </c>
      <c r="BK137" s="234">
        <f>ROUND(I137*H137,2)</f>
        <v>0</v>
      </c>
      <c r="BL137" s="14" t="s">
        <v>146</v>
      </c>
      <c r="BM137" s="233" t="s">
        <v>147</v>
      </c>
    </row>
    <row r="138" s="2" customFormat="1" ht="24.15" customHeight="1">
      <c r="A138" s="35"/>
      <c r="B138" s="36"/>
      <c r="C138" s="222" t="s">
        <v>116</v>
      </c>
      <c r="D138" s="222" t="s">
        <v>118</v>
      </c>
      <c r="E138" s="223" t="s">
        <v>148</v>
      </c>
      <c r="F138" s="224" t="s">
        <v>149</v>
      </c>
      <c r="G138" s="225" t="s">
        <v>137</v>
      </c>
      <c r="H138" s="226">
        <v>8</v>
      </c>
      <c r="I138" s="227"/>
      <c r="J138" s="226">
        <f>ROUND(I138*H138,2)</f>
        <v>0</v>
      </c>
      <c r="K138" s="228"/>
      <c r="L138" s="41"/>
      <c r="M138" s="229" t="s">
        <v>1</v>
      </c>
      <c r="N138" s="230" t="s">
        <v>38</v>
      </c>
      <c r="O138" s="94"/>
      <c r="P138" s="231">
        <f>O138*H138</f>
        <v>0</v>
      </c>
      <c r="Q138" s="231">
        <v>0</v>
      </c>
      <c r="R138" s="231">
        <f>Q138*H138</f>
        <v>0</v>
      </c>
      <c r="S138" s="231">
        <v>0</v>
      </c>
      <c r="T138" s="232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3" t="s">
        <v>146</v>
      </c>
      <c r="AT138" s="233" t="s">
        <v>118</v>
      </c>
      <c r="AU138" s="233" t="s">
        <v>123</v>
      </c>
      <c r="AY138" s="14" t="s">
        <v>115</v>
      </c>
      <c r="BE138" s="234">
        <f>IF(N138="základná",J138,0)</f>
        <v>0</v>
      </c>
      <c r="BF138" s="234">
        <f>IF(N138="znížená",J138,0)</f>
        <v>0</v>
      </c>
      <c r="BG138" s="234">
        <f>IF(N138="zákl. prenesená",J138,0)</f>
        <v>0</v>
      </c>
      <c r="BH138" s="234">
        <f>IF(N138="zníž. prenesená",J138,0)</f>
        <v>0</v>
      </c>
      <c r="BI138" s="234">
        <f>IF(N138="nulová",J138,0)</f>
        <v>0</v>
      </c>
      <c r="BJ138" s="14" t="s">
        <v>123</v>
      </c>
      <c r="BK138" s="234">
        <f>ROUND(I138*H138,2)</f>
        <v>0</v>
      </c>
      <c r="BL138" s="14" t="s">
        <v>146</v>
      </c>
      <c r="BM138" s="233" t="s">
        <v>150</v>
      </c>
    </row>
    <row r="139" s="2" customFormat="1" ht="24.15" customHeight="1">
      <c r="A139" s="35"/>
      <c r="B139" s="36"/>
      <c r="C139" s="222" t="s">
        <v>151</v>
      </c>
      <c r="D139" s="222" t="s">
        <v>118</v>
      </c>
      <c r="E139" s="223" t="s">
        <v>152</v>
      </c>
      <c r="F139" s="224" t="s">
        <v>153</v>
      </c>
      <c r="G139" s="225" t="s">
        <v>154</v>
      </c>
      <c r="H139" s="226">
        <v>1</v>
      </c>
      <c r="I139" s="227"/>
      <c r="J139" s="226">
        <f>ROUND(I139*H139,2)</f>
        <v>0</v>
      </c>
      <c r="K139" s="228"/>
      <c r="L139" s="41"/>
      <c r="M139" s="229" t="s">
        <v>1</v>
      </c>
      <c r="N139" s="230" t="s">
        <v>38</v>
      </c>
      <c r="O139" s="94"/>
      <c r="P139" s="231">
        <f>O139*H139</f>
        <v>0</v>
      </c>
      <c r="Q139" s="231">
        <v>0.0043038900000000003</v>
      </c>
      <c r="R139" s="231">
        <f>Q139*H139</f>
        <v>0.0043038900000000003</v>
      </c>
      <c r="S139" s="231">
        <v>0</v>
      </c>
      <c r="T139" s="232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3" t="s">
        <v>146</v>
      </c>
      <c r="AT139" s="233" t="s">
        <v>118</v>
      </c>
      <c r="AU139" s="233" t="s">
        <v>123</v>
      </c>
      <c r="AY139" s="14" t="s">
        <v>115</v>
      </c>
      <c r="BE139" s="234">
        <f>IF(N139="základná",J139,0)</f>
        <v>0</v>
      </c>
      <c r="BF139" s="234">
        <f>IF(N139="znížená",J139,0)</f>
        <v>0</v>
      </c>
      <c r="BG139" s="234">
        <f>IF(N139="zákl. prenesená",J139,0)</f>
        <v>0</v>
      </c>
      <c r="BH139" s="234">
        <f>IF(N139="zníž. prenesená",J139,0)</f>
        <v>0</v>
      </c>
      <c r="BI139" s="234">
        <f>IF(N139="nulová",J139,0)</f>
        <v>0</v>
      </c>
      <c r="BJ139" s="14" t="s">
        <v>123</v>
      </c>
      <c r="BK139" s="234">
        <f>ROUND(I139*H139,2)</f>
        <v>0</v>
      </c>
      <c r="BL139" s="14" t="s">
        <v>146</v>
      </c>
      <c r="BM139" s="233" t="s">
        <v>155</v>
      </c>
    </row>
    <row r="140" s="2" customFormat="1" ht="24.15" customHeight="1">
      <c r="A140" s="35"/>
      <c r="B140" s="36"/>
      <c r="C140" s="222" t="s">
        <v>156</v>
      </c>
      <c r="D140" s="222" t="s">
        <v>118</v>
      </c>
      <c r="E140" s="223" t="s">
        <v>157</v>
      </c>
      <c r="F140" s="224" t="s">
        <v>158</v>
      </c>
      <c r="G140" s="225" t="s">
        <v>159</v>
      </c>
      <c r="H140" s="226">
        <v>1</v>
      </c>
      <c r="I140" s="227"/>
      <c r="J140" s="226">
        <f>ROUND(I140*H140,2)</f>
        <v>0</v>
      </c>
      <c r="K140" s="228"/>
      <c r="L140" s="41"/>
      <c r="M140" s="229" t="s">
        <v>1</v>
      </c>
      <c r="N140" s="230" t="s">
        <v>38</v>
      </c>
      <c r="O140" s="94"/>
      <c r="P140" s="231">
        <f>O140*H140</f>
        <v>0</v>
      </c>
      <c r="Q140" s="231">
        <v>0</v>
      </c>
      <c r="R140" s="231">
        <f>Q140*H140</f>
        <v>0</v>
      </c>
      <c r="S140" s="231">
        <v>0</v>
      </c>
      <c r="T140" s="232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3" t="s">
        <v>146</v>
      </c>
      <c r="AT140" s="233" t="s">
        <v>118</v>
      </c>
      <c r="AU140" s="233" t="s">
        <v>123</v>
      </c>
      <c r="AY140" s="14" t="s">
        <v>115</v>
      </c>
      <c r="BE140" s="234">
        <f>IF(N140="základná",J140,0)</f>
        <v>0</v>
      </c>
      <c r="BF140" s="234">
        <f>IF(N140="znížená",J140,0)</f>
        <v>0</v>
      </c>
      <c r="BG140" s="234">
        <f>IF(N140="zákl. prenesená",J140,0)</f>
        <v>0</v>
      </c>
      <c r="BH140" s="234">
        <f>IF(N140="zníž. prenesená",J140,0)</f>
        <v>0</v>
      </c>
      <c r="BI140" s="234">
        <f>IF(N140="nulová",J140,0)</f>
        <v>0</v>
      </c>
      <c r="BJ140" s="14" t="s">
        <v>123</v>
      </c>
      <c r="BK140" s="234">
        <f>ROUND(I140*H140,2)</f>
        <v>0</v>
      </c>
      <c r="BL140" s="14" t="s">
        <v>146</v>
      </c>
      <c r="BM140" s="233" t="s">
        <v>160</v>
      </c>
    </row>
    <row r="141" s="2" customFormat="1" ht="24.15" customHeight="1">
      <c r="A141" s="35"/>
      <c r="B141" s="36"/>
      <c r="C141" s="235" t="s">
        <v>128</v>
      </c>
      <c r="D141" s="235" t="s">
        <v>161</v>
      </c>
      <c r="E141" s="236" t="s">
        <v>162</v>
      </c>
      <c r="F141" s="237" t="s">
        <v>163</v>
      </c>
      <c r="G141" s="238" t="s">
        <v>159</v>
      </c>
      <c r="H141" s="239">
        <v>1</v>
      </c>
      <c r="I141" s="240"/>
      <c r="J141" s="239">
        <f>ROUND(I141*H141,2)</f>
        <v>0</v>
      </c>
      <c r="K141" s="241"/>
      <c r="L141" s="242"/>
      <c r="M141" s="243" t="s">
        <v>1</v>
      </c>
      <c r="N141" s="244" t="s">
        <v>38</v>
      </c>
      <c r="O141" s="94"/>
      <c r="P141" s="231">
        <f>O141*H141</f>
        <v>0</v>
      </c>
      <c r="Q141" s="231">
        <v>0</v>
      </c>
      <c r="R141" s="231">
        <f>Q141*H141</f>
        <v>0</v>
      </c>
      <c r="S141" s="231">
        <v>0</v>
      </c>
      <c r="T141" s="232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3" t="s">
        <v>164</v>
      </c>
      <c r="AT141" s="233" t="s">
        <v>161</v>
      </c>
      <c r="AU141" s="233" t="s">
        <v>123</v>
      </c>
      <c r="AY141" s="14" t="s">
        <v>115</v>
      </c>
      <c r="BE141" s="234">
        <f>IF(N141="základná",J141,0)</f>
        <v>0</v>
      </c>
      <c r="BF141" s="234">
        <f>IF(N141="znížená",J141,0)</f>
        <v>0</v>
      </c>
      <c r="BG141" s="234">
        <f>IF(N141="zákl. prenesená",J141,0)</f>
        <v>0</v>
      </c>
      <c r="BH141" s="234">
        <f>IF(N141="zníž. prenesená",J141,0)</f>
        <v>0</v>
      </c>
      <c r="BI141" s="234">
        <f>IF(N141="nulová",J141,0)</f>
        <v>0</v>
      </c>
      <c r="BJ141" s="14" t="s">
        <v>123</v>
      </c>
      <c r="BK141" s="234">
        <f>ROUND(I141*H141,2)</f>
        <v>0</v>
      </c>
      <c r="BL141" s="14" t="s">
        <v>146</v>
      </c>
      <c r="BM141" s="233" t="s">
        <v>165</v>
      </c>
    </row>
    <row r="142" s="2" customFormat="1" ht="16.5" customHeight="1">
      <c r="A142" s="35"/>
      <c r="B142" s="36"/>
      <c r="C142" s="222" t="s">
        <v>166</v>
      </c>
      <c r="D142" s="222" t="s">
        <v>118</v>
      </c>
      <c r="E142" s="223" t="s">
        <v>167</v>
      </c>
      <c r="F142" s="224" t="s">
        <v>168</v>
      </c>
      <c r="G142" s="225" t="s">
        <v>159</v>
      </c>
      <c r="H142" s="226">
        <v>1</v>
      </c>
      <c r="I142" s="227"/>
      <c r="J142" s="226">
        <f>ROUND(I142*H142,2)</f>
        <v>0</v>
      </c>
      <c r="K142" s="228"/>
      <c r="L142" s="41"/>
      <c r="M142" s="229" t="s">
        <v>1</v>
      </c>
      <c r="N142" s="230" t="s">
        <v>38</v>
      </c>
      <c r="O142" s="94"/>
      <c r="P142" s="231">
        <f>O142*H142</f>
        <v>0</v>
      </c>
      <c r="Q142" s="231">
        <v>1.1E-05</v>
      </c>
      <c r="R142" s="231">
        <f>Q142*H142</f>
        <v>1.1E-05</v>
      </c>
      <c r="S142" s="231">
        <v>0</v>
      </c>
      <c r="T142" s="232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3" t="s">
        <v>146</v>
      </c>
      <c r="AT142" s="233" t="s">
        <v>118</v>
      </c>
      <c r="AU142" s="233" t="s">
        <v>123</v>
      </c>
      <c r="AY142" s="14" t="s">
        <v>115</v>
      </c>
      <c r="BE142" s="234">
        <f>IF(N142="základná",J142,0)</f>
        <v>0</v>
      </c>
      <c r="BF142" s="234">
        <f>IF(N142="znížená",J142,0)</f>
        <v>0</v>
      </c>
      <c r="BG142" s="234">
        <f>IF(N142="zákl. prenesená",J142,0)</f>
        <v>0</v>
      </c>
      <c r="BH142" s="234">
        <f>IF(N142="zníž. prenesená",J142,0)</f>
        <v>0</v>
      </c>
      <c r="BI142" s="234">
        <f>IF(N142="nulová",J142,0)</f>
        <v>0</v>
      </c>
      <c r="BJ142" s="14" t="s">
        <v>123</v>
      </c>
      <c r="BK142" s="234">
        <f>ROUND(I142*H142,2)</f>
        <v>0</v>
      </c>
      <c r="BL142" s="14" t="s">
        <v>146</v>
      </c>
      <c r="BM142" s="233" t="s">
        <v>169</v>
      </c>
    </row>
    <row r="143" s="2" customFormat="1" ht="33" customHeight="1">
      <c r="A143" s="35"/>
      <c r="B143" s="36"/>
      <c r="C143" s="235" t="s">
        <v>170</v>
      </c>
      <c r="D143" s="235" t="s">
        <v>161</v>
      </c>
      <c r="E143" s="236" t="s">
        <v>171</v>
      </c>
      <c r="F143" s="237" t="s">
        <v>172</v>
      </c>
      <c r="G143" s="238" t="s">
        <v>159</v>
      </c>
      <c r="H143" s="239">
        <v>1</v>
      </c>
      <c r="I143" s="240"/>
      <c r="J143" s="239">
        <f>ROUND(I143*H143,2)</f>
        <v>0</v>
      </c>
      <c r="K143" s="241"/>
      <c r="L143" s="242"/>
      <c r="M143" s="243" t="s">
        <v>1</v>
      </c>
      <c r="N143" s="244" t="s">
        <v>38</v>
      </c>
      <c r="O143" s="94"/>
      <c r="P143" s="231">
        <f>O143*H143</f>
        <v>0</v>
      </c>
      <c r="Q143" s="231">
        <v>0.00052999999999999998</v>
      </c>
      <c r="R143" s="231">
        <f>Q143*H143</f>
        <v>0.00052999999999999998</v>
      </c>
      <c r="S143" s="231">
        <v>0</v>
      </c>
      <c r="T143" s="232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3" t="s">
        <v>164</v>
      </c>
      <c r="AT143" s="233" t="s">
        <v>161</v>
      </c>
      <c r="AU143" s="233" t="s">
        <v>123</v>
      </c>
      <c r="AY143" s="14" t="s">
        <v>115</v>
      </c>
      <c r="BE143" s="234">
        <f>IF(N143="základná",J143,0)</f>
        <v>0</v>
      </c>
      <c r="BF143" s="234">
        <f>IF(N143="znížená",J143,0)</f>
        <v>0</v>
      </c>
      <c r="BG143" s="234">
        <f>IF(N143="zákl. prenesená",J143,0)</f>
        <v>0</v>
      </c>
      <c r="BH143" s="234">
        <f>IF(N143="zníž. prenesená",J143,0)</f>
        <v>0</v>
      </c>
      <c r="BI143" s="234">
        <f>IF(N143="nulová",J143,0)</f>
        <v>0</v>
      </c>
      <c r="BJ143" s="14" t="s">
        <v>123</v>
      </c>
      <c r="BK143" s="234">
        <f>ROUND(I143*H143,2)</f>
        <v>0</v>
      </c>
      <c r="BL143" s="14" t="s">
        <v>146</v>
      </c>
      <c r="BM143" s="233" t="s">
        <v>173</v>
      </c>
    </row>
    <row r="144" s="2" customFormat="1" ht="24.15" customHeight="1">
      <c r="A144" s="35"/>
      <c r="B144" s="36"/>
      <c r="C144" s="222" t="s">
        <v>174</v>
      </c>
      <c r="D144" s="222" t="s">
        <v>118</v>
      </c>
      <c r="E144" s="223" t="s">
        <v>175</v>
      </c>
      <c r="F144" s="224" t="s">
        <v>176</v>
      </c>
      <c r="G144" s="225" t="s">
        <v>177</v>
      </c>
      <c r="H144" s="227"/>
      <c r="I144" s="227"/>
      <c r="J144" s="226">
        <f>ROUND(I144*H144,2)</f>
        <v>0</v>
      </c>
      <c r="K144" s="228"/>
      <c r="L144" s="41"/>
      <c r="M144" s="229" t="s">
        <v>1</v>
      </c>
      <c r="N144" s="230" t="s">
        <v>38</v>
      </c>
      <c r="O144" s="94"/>
      <c r="P144" s="231">
        <f>O144*H144</f>
        <v>0</v>
      </c>
      <c r="Q144" s="231">
        <v>0</v>
      </c>
      <c r="R144" s="231">
        <f>Q144*H144</f>
        <v>0</v>
      </c>
      <c r="S144" s="231">
        <v>0</v>
      </c>
      <c r="T144" s="232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3" t="s">
        <v>146</v>
      </c>
      <c r="AT144" s="233" t="s">
        <v>118</v>
      </c>
      <c r="AU144" s="233" t="s">
        <v>123</v>
      </c>
      <c r="AY144" s="14" t="s">
        <v>115</v>
      </c>
      <c r="BE144" s="234">
        <f>IF(N144="základná",J144,0)</f>
        <v>0</v>
      </c>
      <c r="BF144" s="234">
        <f>IF(N144="znížená",J144,0)</f>
        <v>0</v>
      </c>
      <c r="BG144" s="234">
        <f>IF(N144="zákl. prenesená",J144,0)</f>
        <v>0</v>
      </c>
      <c r="BH144" s="234">
        <f>IF(N144="zníž. prenesená",J144,0)</f>
        <v>0</v>
      </c>
      <c r="BI144" s="234">
        <f>IF(N144="nulová",J144,0)</f>
        <v>0</v>
      </c>
      <c r="BJ144" s="14" t="s">
        <v>123</v>
      </c>
      <c r="BK144" s="234">
        <f>ROUND(I144*H144,2)</f>
        <v>0</v>
      </c>
      <c r="BL144" s="14" t="s">
        <v>146</v>
      </c>
      <c r="BM144" s="233" t="s">
        <v>178</v>
      </c>
    </row>
    <row r="145" s="12" customFormat="1" ht="22.8" customHeight="1">
      <c r="A145" s="12"/>
      <c r="B145" s="206"/>
      <c r="C145" s="207"/>
      <c r="D145" s="208" t="s">
        <v>71</v>
      </c>
      <c r="E145" s="220" t="s">
        <v>179</v>
      </c>
      <c r="F145" s="220" t="s">
        <v>180</v>
      </c>
      <c r="G145" s="207"/>
      <c r="H145" s="207"/>
      <c r="I145" s="210"/>
      <c r="J145" s="221">
        <f>BK145</f>
        <v>0</v>
      </c>
      <c r="K145" s="207"/>
      <c r="L145" s="212"/>
      <c r="M145" s="213"/>
      <c r="N145" s="214"/>
      <c r="O145" s="214"/>
      <c r="P145" s="215">
        <f>SUM(P146:P147)</f>
        <v>0</v>
      </c>
      <c r="Q145" s="214"/>
      <c r="R145" s="215">
        <f>SUM(R146:R147)</f>
        <v>0.0075300000000000002</v>
      </c>
      <c r="S145" s="214"/>
      <c r="T145" s="216">
        <f>SUM(T146:T147)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7" t="s">
        <v>123</v>
      </c>
      <c r="AT145" s="218" t="s">
        <v>71</v>
      </c>
      <c r="AU145" s="218" t="s">
        <v>80</v>
      </c>
      <c r="AY145" s="217" t="s">
        <v>115</v>
      </c>
      <c r="BK145" s="219">
        <f>SUM(BK146:BK147)</f>
        <v>0</v>
      </c>
    </row>
    <row r="146" s="2" customFormat="1" ht="24.15" customHeight="1">
      <c r="A146" s="35"/>
      <c r="B146" s="36"/>
      <c r="C146" s="222" t="s">
        <v>181</v>
      </c>
      <c r="D146" s="222" t="s">
        <v>118</v>
      </c>
      <c r="E146" s="223" t="s">
        <v>182</v>
      </c>
      <c r="F146" s="224" t="s">
        <v>183</v>
      </c>
      <c r="G146" s="225" t="s">
        <v>159</v>
      </c>
      <c r="H146" s="226">
        <v>1</v>
      </c>
      <c r="I146" s="227"/>
      <c r="J146" s="226">
        <f>ROUND(I146*H146,2)</f>
        <v>0</v>
      </c>
      <c r="K146" s="228"/>
      <c r="L146" s="41"/>
      <c r="M146" s="229" t="s">
        <v>1</v>
      </c>
      <c r="N146" s="230" t="s">
        <v>38</v>
      </c>
      <c r="O146" s="94"/>
      <c r="P146" s="231">
        <f>O146*H146</f>
        <v>0</v>
      </c>
      <c r="Q146" s="231">
        <v>0.0060899999999999999</v>
      </c>
      <c r="R146" s="231">
        <f>Q146*H146</f>
        <v>0.0060899999999999999</v>
      </c>
      <c r="S146" s="231">
        <v>0</v>
      </c>
      <c r="T146" s="232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3" t="s">
        <v>146</v>
      </c>
      <c r="AT146" s="233" t="s">
        <v>118</v>
      </c>
      <c r="AU146" s="233" t="s">
        <v>123</v>
      </c>
      <c r="AY146" s="14" t="s">
        <v>115</v>
      </c>
      <c r="BE146" s="234">
        <f>IF(N146="základná",J146,0)</f>
        <v>0</v>
      </c>
      <c r="BF146" s="234">
        <f>IF(N146="znížená",J146,0)</f>
        <v>0</v>
      </c>
      <c r="BG146" s="234">
        <f>IF(N146="zákl. prenesená",J146,0)</f>
        <v>0</v>
      </c>
      <c r="BH146" s="234">
        <f>IF(N146="zníž. prenesená",J146,0)</f>
        <v>0</v>
      </c>
      <c r="BI146" s="234">
        <f>IF(N146="nulová",J146,0)</f>
        <v>0</v>
      </c>
      <c r="BJ146" s="14" t="s">
        <v>123</v>
      </c>
      <c r="BK146" s="234">
        <f>ROUND(I146*H146,2)</f>
        <v>0</v>
      </c>
      <c r="BL146" s="14" t="s">
        <v>146</v>
      </c>
      <c r="BM146" s="233" t="s">
        <v>184</v>
      </c>
    </row>
    <row r="147" s="2" customFormat="1" ht="24.15" customHeight="1">
      <c r="A147" s="35"/>
      <c r="B147" s="36"/>
      <c r="C147" s="222" t="s">
        <v>185</v>
      </c>
      <c r="D147" s="222" t="s">
        <v>118</v>
      </c>
      <c r="E147" s="223" t="s">
        <v>186</v>
      </c>
      <c r="F147" s="224" t="s">
        <v>187</v>
      </c>
      <c r="G147" s="225" t="s">
        <v>137</v>
      </c>
      <c r="H147" s="226">
        <v>4</v>
      </c>
      <c r="I147" s="227"/>
      <c r="J147" s="226">
        <f>ROUND(I147*H147,2)</f>
        <v>0</v>
      </c>
      <c r="K147" s="228"/>
      <c r="L147" s="41"/>
      <c r="M147" s="229" t="s">
        <v>1</v>
      </c>
      <c r="N147" s="230" t="s">
        <v>38</v>
      </c>
      <c r="O147" s="94"/>
      <c r="P147" s="231">
        <f>O147*H147</f>
        <v>0</v>
      </c>
      <c r="Q147" s="231">
        <v>0.00036000000000000002</v>
      </c>
      <c r="R147" s="231">
        <f>Q147*H147</f>
        <v>0.0014400000000000001</v>
      </c>
      <c r="S147" s="231">
        <v>0</v>
      </c>
      <c r="T147" s="232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3" t="s">
        <v>146</v>
      </c>
      <c r="AT147" s="233" t="s">
        <v>118</v>
      </c>
      <c r="AU147" s="233" t="s">
        <v>123</v>
      </c>
      <c r="AY147" s="14" t="s">
        <v>115</v>
      </c>
      <c r="BE147" s="234">
        <f>IF(N147="základná",J147,0)</f>
        <v>0</v>
      </c>
      <c r="BF147" s="234">
        <f>IF(N147="znížená",J147,0)</f>
        <v>0</v>
      </c>
      <c r="BG147" s="234">
        <f>IF(N147="zákl. prenesená",J147,0)</f>
        <v>0</v>
      </c>
      <c r="BH147" s="234">
        <f>IF(N147="zníž. prenesená",J147,0)</f>
        <v>0</v>
      </c>
      <c r="BI147" s="234">
        <f>IF(N147="nulová",J147,0)</f>
        <v>0</v>
      </c>
      <c r="BJ147" s="14" t="s">
        <v>123</v>
      </c>
      <c r="BK147" s="234">
        <f>ROUND(I147*H147,2)</f>
        <v>0</v>
      </c>
      <c r="BL147" s="14" t="s">
        <v>146</v>
      </c>
      <c r="BM147" s="233" t="s">
        <v>188</v>
      </c>
    </row>
    <row r="148" s="12" customFormat="1" ht="22.8" customHeight="1">
      <c r="A148" s="12"/>
      <c r="B148" s="206"/>
      <c r="C148" s="207"/>
      <c r="D148" s="208" t="s">
        <v>71</v>
      </c>
      <c r="E148" s="220" t="s">
        <v>189</v>
      </c>
      <c r="F148" s="220" t="s">
        <v>190</v>
      </c>
      <c r="G148" s="207"/>
      <c r="H148" s="207"/>
      <c r="I148" s="210"/>
      <c r="J148" s="221">
        <f>BK148</f>
        <v>0</v>
      </c>
      <c r="K148" s="207"/>
      <c r="L148" s="212"/>
      <c r="M148" s="213"/>
      <c r="N148" s="214"/>
      <c r="O148" s="214"/>
      <c r="P148" s="215">
        <f>SUM(P149:P150)</f>
        <v>0</v>
      </c>
      <c r="Q148" s="214"/>
      <c r="R148" s="215">
        <f>SUM(R149:R150)</f>
        <v>0.00036424999999999999</v>
      </c>
      <c r="S148" s="214"/>
      <c r="T148" s="216">
        <f>SUM(T149:T150)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7" t="s">
        <v>123</v>
      </c>
      <c r="AT148" s="218" t="s">
        <v>71</v>
      </c>
      <c r="AU148" s="218" t="s">
        <v>80</v>
      </c>
      <c r="AY148" s="217" t="s">
        <v>115</v>
      </c>
      <c r="BK148" s="219">
        <f>SUM(BK149:BK150)</f>
        <v>0</v>
      </c>
    </row>
    <row r="149" s="2" customFormat="1" ht="24.15" customHeight="1">
      <c r="A149" s="35"/>
      <c r="B149" s="36"/>
      <c r="C149" s="222" t="s">
        <v>191</v>
      </c>
      <c r="D149" s="222" t="s">
        <v>118</v>
      </c>
      <c r="E149" s="223" t="s">
        <v>192</v>
      </c>
      <c r="F149" s="224" t="s">
        <v>193</v>
      </c>
      <c r="G149" s="225" t="s">
        <v>194</v>
      </c>
      <c r="H149" s="226">
        <v>5</v>
      </c>
      <c r="I149" s="227"/>
      <c r="J149" s="226">
        <f>ROUND(I149*H149,2)</f>
        <v>0</v>
      </c>
      <c r="K149" s="228"/>
      <c r="L149" s="41"/>
      <c r="M149" s="229" t="s">
        <v>1</v>
      </c>
      <c r="N149" s="230" t="s">
        <v>38</v>
      </c>
      <c r="O149" s="94"/>
      <c r="P149" s="231">
        <f>O149*H149</f>
        <v>0</v>
      </c>
      <c r="Q149" s="231">
        <v>7.2849999999999995E-05</v>
      </c>
      <c r="R149" s="231">
        <f>Q149*H149</f>
        <v>0.00036424999999999999</v>
      </c>
      <c r="S149" s="231">
        <v>0</v>
      </c>
      <c r="T149" s="232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3" t="s">
        <v>146</v>
      </c>
      <c r="AT149" s="233" t="s">
        <v>118</v>
      </c>
      <c r="AU149" s="233" t="s">
        <v>123</v>
      </c>
      <c r="AY149" s="14" t="s">
        <v>115</v>
      </c>
      <c r="BE149" s="234">
        <f>IF(N149="základná",J149,0)</f>
        <v>0</v>
      </c>
      <c r="BF149" s="234">
        <f>IF(N149="znížená",J149,0)</f>
        <v>0</v>
      </c>
      <c r="BG149" s="234">
        <f>IF(N149="zákl. prenesená",J149,0)</f>
        <v>0</v>
      </c>
      <c r="BH149" s="234">
        <f>IF(N149="zníž. prenesená",J149,0)</f>
        <v>0</v>
      </c>
      <c r="BI149" s="234">
        <f>IF(N149="nulová",J149,0)</f>
        <v>0</v>
      </c>
      <c r="BJ149" s="14" t="s">
        <v>123</v>
      </c>
      <c r="BK149" s="234">
        <f>ROUND(I149*H149,2)</f>
        <v>0</v>
      </c>
      <c r="BL149" s="14" t="s">
        <v>146</v>
      </c>
      <c r="BM149" s="233" t="s">
        <v>195</v>
      </c>
    </row>
    <row r="150" s="2" customFormat="1" ht="16.5" customHeight="1">
      <c r="A150" s="35"/>
      <c r="B150" s="36"/>
      <c r="C150" s="235" t="s">
        <v>146</v>
      </c>
      <c r="D150" s="235" t="s">
        <v>161</v>
      </c>
      <c r="E150" s="236" t="s">
        <v>196</v>
      </c>
      <c r="F150" s="237" t="s">
        <v>197</v>
      </c>
      <c r="G150" s="238" t="s">
        <v>198</v>
      </c>
      <c r="H150" s="239">
        <v>1</v>
      </c>
      <c r="I150" s="240"/>
      <c r="J150" s="239">
        <f>ROUND(I150*H150,2)</f>
        <v>0</v>
      </c>
      <c r="K150" s="241"/>
      <c r="L150" s="242"/>
      <c r="M150" s="243" t="s">
        <v>1</v>
      </c>
      <c r="N150" s="244" t="s">
        <v>38</v>
      </c>
      <c r="O150" s="94"/>
      <c r="P150" s="231">
        <f>O150*H150</f>
        <v>0</v>
      </c>
      <c r="Q150" s="231">
        <v>0</v>
      </c>
      <c r="R150" s="231">
        <f>Q150*H150</f>
        <v>0</v>
      </c>
      <c r="S150" s="231">
        <v>0</v>
      </c>
      <c r="T150" s="232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3" t="s">
        <v>164</v>
      </c>
      <c r="AT150" s="233" t="s">
        <v>161</v>
      </c>
      <c r="AU150" s="233" t="s">
        <v>123</v>
      </c>
      <c r="AY150" s="14" t="s">
        <v>115</v>
      </c>
      <c r="BE150" s="234">
        <f>IF(N150="základná",J150,0)</f>
        <v>0</v>
      </c>
      <c r="BF150" s="234">
        <f>IF(N150="znížená",J150,0)</f>
        <v>0</v>
      </c>
      <c r="BG150" s="234">
        <f>IF(N150="zákl. prenesená",J150,0)</f>
        <v>0</v>
      </c>
      <c r="BH150" s="234">
        <f>IF(N150="zníž. prenesená",J150,0)</f>
        <v>0</v>
      </c>
      <c r="BI150" s="234">
        <f>IF(N150="nulová",J150,0)</f>
        <v>0</v>
      </c>
      <c r="BJ150" s="14" t="s">
        <v>123</v>
      </c>
      <c r="BK150" s="234">
        <f>ROUND(I150*H150,2)</f>
        <v>0</v>
      </c>
      <c r="BL150" s="14" t="s">
        <v>146</v>
      </c>
      <c r="BM150" s="233" t="s">
        <v>199</v>
      </c>
    </row>
    <row r="151" s="12" customFormat="1" ht="22.8" customHeight="1">
      <c r="A151" s="12"/>
      <c r="B151" s="206"/>
      <c r="C151" s="207"/>
      <c r="D151" s="208" t="s">
        <v>71</v>
      </c>
      <c r="E151" s="220" t="s">
        <v>200</v>
      </c>
      <c r="F151" s="220" t="s">
        <v>201</v>
      </c>
      <c r="G151" s="207"/>
      <c r="H151" s="207"/>
      <c r="I151" s="210"/>
      <c r="J151" s="221">
        <f>BK151</f>
        <v>0</v>
      </c>
      <c r="K151" s="207"/>
      <c r="L151" s="212"/>
      <c r="M151" s="213"/>
      <c r="N151" s="214"/>
      <c r="O151" s="214"/>
      <c r="P151" s="215">
        <f>P152</f>
        <v>0</v>
      </c>
      <c r="Q151" s="214"/>
      <c r="R151" s="215">
        <f>R152</f>
        <v>0.00245525</v>
      </c>
      <c r="S151" s="214"/>
      <c r="T151" s="216">
        <f>T152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7" t="s">
        <v>123</v>
      </c>
      <c r="AT151" s="218" t="s">
        <v>71</v>
      </c>
      <c r="AU151" s="218" t="s">
        <v>80</v>
      </c>
      <c r="AY151" s="217" t="s">
        <v>115</v>
      </c>
      <c r="BK151" s="219">
        <f>BK152</f>
        <v>0</v>
      </c>
    </row>
    <row r="152" s="2" customFormat="1" ht="37.8" customHeight="1">
      <c r="A152" s="35"/>
      <c r="B152" s="36"/>
      <c r="C152" s="222" t="s">
        <v>202</v>
      </c>
      <c r="D152" s="222" t="s">
        <v>118</v>
      </c>
      <c r="E152" s="223" t="s">
        <v>203</v>
      </c>
      <c r="F152" s="224" t="s">
        <v>204</v>
      </c>
      <c r="G152" s="225" t="s">
        <v>137</v>
      </c>
      <c r="H152" s="226">
        <v>25</v>
      </c>
      <c r="I152" s="227"/>
      <c r="J152" s="226">
        <f>ROUND(I152*H152,2)</f>
        <v>0</v>
      </c>
      <c r="K152" s="228"/>
      <c r="L152" s="41"/>
      <c r="M152" s="229" t="s">
        <v>1</v>
      </c>
      <c r="N152" s="230" t="s">
        <v>38</v>
      </c>
      <c r="O152" s="94"/>
      <c r="P152" s="231">
        <f>O152*H152</f>
        <v>0</v>
      </c>
      <c r="Q152" s="231">
        <v>9.8209999999999997E-05</v>
      </c>
      <c r="R152" s="231">
        <f>Q152*H152</f>
        <v>0.00245525</v>
      </c>
      <c r="S152" s="231">
        <v>0</v>
      </c>
      <c r="T152" s="232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33" t="s">
        <v>146</v>
      </c>
      <c r="AT152" s="233" t="s">
        <v>118</v>
      </c>
      <c r="AU152" s="233" t="s">
        <v>123</v>
      </c>
      <c r="AY152" s="14" t="s">
        <v>115</v>
      </c>
      <c r="BE152" s="234">
        <f>IF(N152="základná",J152,0)</f>
        <v>0</v>
      </c>
      <c r="BF152" s="234">
        <f>IF(N152="znížená",J152,0)</f>
        <v>0</v>
      </c>
      <c r="BG152" s="234">
        <f>IF(N152="zákl. prenesená",J152,0)</f>
        <v>0</v>
      </c>
      <c r="BH152" s="234">
        <f>IF(N152="zníž. prenesená",J152,0)</f>
        <v>0</v>
      </c>
      <c r="BI152" s="234">
        <f>IF(N152="nulová",J152,0)</f>
        <v>0</v>
      </c>
      <c r="BJ152" s="14" t="s">
        <v>123</v>
      </c>
      <c r="BK152" s="234">
        <f>ROUND(I152*H152,2)</f>
        <v>0</v>
      </c>
      <c r="BL152" s="14" t="s">
        <v>146</v>
      </c>
      <c r="BM152" s="233" t="s">
        <v>205</v>
      </c>
    </row>
    <row r="153" s="12" customFormat="1" ht="25.92" customHeight="1">
      <c r="A153" s="12"/>
      <c r="B153" s="206"/>
      <c r="C153" s="207"/>
      <c r="D153" s="208" t="s">
        <v>71</v>
      </c>
      <c r="E153" s="209" t="s">
        <v>161</v>
      </c>
      <c r="F153" s="209" t="s">
        <v>206</v>
      </c>
      <c r="G153" s="207"/>
      <c r="H153" s="207"/>
      <c r="I153" s="210"/>
      <c r="J153" s="211">
        <f>BK153</f>
        <v>0</v>
      </c>
      <c r="K153" s="207"/>
      <c r="L153" s="212"/>
      <c r="M153" s="213"/>
      <c r="N153" s="214"/>
      <c r="O153" s="214"/>
      <c r="P153" s="215">
        <f>P154</f>
        <v>0</v>
      </c>
      <c r="Q153" s="214"/>
      <c r="R153" s="215">
        <f>R154</f>
        <v>0.00044212</v>
      </c>
      <c r="S153" s="214"/>
      <c r="T153" s="216">
        <f>T154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17" t="s">
        <v>130</v>
      </c>
      <c r="AT153" s="218" t="s">
        <v>71</v>
      </c>
      <c r="AU153" s="218" t="s">
        <v>72</v>
      </c>
      <c r="AY153" s="217" t="s">
        <v>115</v>
      </c>
      <c r="BK153" s="219">
        <f>BK154</f>
        <v>0</v>
      </c>
    </row>
    <row r="154" s="12" customFormat="1" ht="22.8" customHeight="1">
      <c r="A154" s="12"/>
      <c r="B154" s="206"/>
      <c r="C154" s="207"/>
      <c r="D154" s="208" t="s">
        <v>71</v>
      </c>
      <c r="E154" s="220" t="s">
        <v>207</v>
      </c>
      <c r="F154" s="220" t="s">
        <v>208</v>
      </c>
      <c r="G154" s="207"/>
      <c r="H154" s="207"/>
      <c r="I154" s="210"/>
      <c r="J154" s="221">
        <f>BK154</f>
        <v>0</v>
      </c>
      <c r="K154" s="207"/>
      <c r="L154" s="212"/>
      <c r="M154" s="213"/>
      <c r="N154" s="214"/>
      <c r="O154" s="214"/>
      <c r="P154" s="215">
        <f>SUM(P155:P160)</f>
        <v>0</v>
      </c>
      <c r="Q154" s="214"/>
      <c r="R154" s="215">
        <f>SUM(R155:R160)</f>
        <v>0.00044212</v>
      </c>
      <c r="S154" s="214"/>
      <c r="T154" s="216">
        <f>SUM(T155:T160)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17" t="s">
        <v>130</v>
      </c>
      <c r="AT154" s="218" t="s">
        <v>71</v>
      </c>
      <c r="AU154" s="218" t="s">
        <v>80</v>
      </c>
      <c r="AY154" s="217" t="s">
        <v>115</v>
      </c>
      <c r="BK154" s="219">
        <f>SUM(BK155:BK160)</f>
        <v>0</v>
      </c>
    </row>
    <row r="155" s="2" customFormat="1" ht="21.75" customHeight="1">
      <c r="A155" s="35"/>
      <c r="B155" s="36"/>
      <c r="C155" s="222" t="s">
        <v>209</v>
      </c>
      <c r="D155" s="222" t="s">
        <v>118</v>
      </c>
      <c r="E155" s="223" t="s">
        <v>210</v>
      </c>
      <c r="F155" s="224" t="s">
        <v>211</v>
      </c>
      <c r="G155" s="225" t="s">
        <v>137</v>
      </c>
      <c r="H155" s="226">
        <v>25</v>
      </c>
      <c r="I155" s="227"/>
      <c r="J155" s="226">
        <f>ROUND(I155*H155,2)</f>
        <v>0</v>
      </c>
      <c r="K155" s="228"/>
      <c r="L155" s="41"/>
      <c r="M155" s="229" t="s">
        <v>1</v>
      </c>
      <c r="N155" s="230" t="s">
        <v>38</v>
      </c>
      <c r="O155" s="94"/>
      <c r="P155" s="231">
        <f>O155*H155</f>
        <v>0</v>
      </c>
      <c r="Q155" s="231">
        <v>0</v>
      </c>
      <c r="R155" s="231">
        <f>Q155*H155</f>
        <v>0</v>
      </c>
      <c r="S155" s="231">
        <v>0</v>
      </c>
      <c r="T155" s="232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33" t="s">
        <v>212</v>
      </c>
      <c r="AT155" s="233" t="s">
        <v>118</v>
      </c>
      <c r="AU155" s="233" t="s">
        <v>123</v>
      </c>
      <c r="AY155" s="14" t="s">
        <v>115</v>
      </c>
      <c r="BE155" s="234">
        <f>IF(N155="základná",J155,0)</f>
        <v>0</v>
      </c>
      <c r="BF155" s="234">
        <f>IF(N155="znížená",J155,0)</f>
        <v>0</v>
      </c>
      <c r="BG155" s="234">
        <f>IF(N155="zákl. prenesená",J155,0)</f>
        <v>0</v>
      </c>
      <c r="BH155" s="234">
        <f>IF(N155="zníž. prenesená",J155,0)</f>
        <v>0</v>
      </c>
      <c r="BI155" s="234">
        <f>IF(N155="nulová",J155,0)</f>
        <v>0</v>
      </c>
      <c r="BJ155" s="14" t="s">
        <v>123</v>
      </c>
      <c r="BK155" s="234">
        <f>ROUND(I155*H155,2)</f>
        <v>0</v>
      </c>
      <c r="BL155" s="14" t="s">
        <v>212</v>
      </c>
      <c r="BM155" s="233" t="s">
        <v>213</v>
      </c>
    </row>
    <row r="156" s="2" customFormat="1" ht="16.5" customHeight="1">
      <c r="A156" s="35"/>
      <c r="B156" s="36"/>
      <c r="C156" s="222" t="s">
        <v>214</v>
      </c>
      <c r="D156" s="222" t="s">
        <v>118</v>
      </c>
      <c r="E156" s="223" t="s">
        <v>215</v>
      </c>
      <c r="F156" s="224" t="s">
        <v>216</v>
      </c>
      <c r="G156" s="225" t="s">
        <v>137</v>
      </c>
      <c r="H156" s="226">
        <v>25</v>
      </c>
      <c r="I156" s="227"/>
      <c r="J156" s="226">
        <f>ROUND(I156*H156,2)</f>
        <v>0</v>
      </c>
      <c r="K156" s="228"/>
      <c r="L156" s="41"/>
      <c r="M156" s="229" t="s">
        <v>1</v>
      </c>
      <c r="N156" s="230" t="s">
        <v>38</v>
      </c>
      <c r="O156" s="94"/>
      <c r="P156" s="231">
        <f>O156*H156</f>
        <v>0</v>
      </c>
      <c r="Q156" s="231">
        <v>0</v>
      </c>
      <c r="R156" s="231">
        <f>Q156*H156</f>
        <v>0</v>
      </c>
      <c r="S156" s="231">
        <v>0</v>
      </c>
      <c r="T156" s="232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33" t="s">
        <v>212</v>
      </c>
      <c r="AT156" s="233" t="s">
        <v>118</v>
      </c>
      <c r="AU156" s="233" t="s">
        <v>123</v>
      </c>
      <c r="AY156" s="14" t="s">
        <v>115</v>
      </c>
      <c r="BE156" s="234">
        <f>IF(N156="základná",J156,0)</f>
        <v>0</v>
      </c>
      <c r="BF156" s="234">
        <f>IF(N156="znížená",J156,0)</f>
        <v>0</v>
      </c>
      <c r="BG156" s="234">
        <f>IF(N156="zákl. prenesená",J156,0)</f>
        <v>0</v>
      </c>
      <c r="BH156" s="234">
        <f>IF(N156="zníž. prenesená",J156,0)</f>
        <v>0</v>
      </c>
      <c r="BI156" s="234">
        <f>IF(N156="nulová",J156,0)</f>
        <v>0</v>
      </c>
      <c r="BJ156" s="14" t="s">
        <v>123</v>
      </c>
      <c r="BK156" s="234">
        <f>ROUND(I156*H156,2)</f>
        <v>0</v>
      </c>
      <c r="BL156" s="14" t="s">
        <v>212</v>
      </c>
      <c r="BM156" s="233" t="s">
        <v>217</v>
      </c>
    </row>
    <row r="157" s="2" customFormat="1" ht="24.15" customHeight="1">
      <c r="A157" s="35"/>
      <c r="B157" s="36"/>
      <c r="C157" s="222" t="s">
        <v>7</v>
      </c>
      <c r="D157" s="222" t="s">
        <v>118</v>
      </c>
      <c r="E157" s="223" t="s">
        <v>218</v>
      </c>
      <c r="F157" s="224" t="s">
        <v>219</v>
      </c>
      <c r="G157" s="225" t="s">
        <v>220</v>
      </c>
      <c r="H157" s="226">
        <v>1</v>
      </c>
      <c r="I157" s="227"/>
      <c r="J157" s="226">
        <f>ROUND(I157*H157,2)</f>
        <v>0</v>
      </c>
      <c r="K157" s="228"/>
      <c r="L157" s="41"/>
      <c r="M157" s="229" t="s">
        <v>1</v>
      </c>
      <c r="N157" s="230" t="s">
        <v>38</v>
      </c>
      <c r="O157" s="94"/>
      <c r="P157" s="231">
        <f>O157*H157</f>
        <v>0</v>
      </c>
      <c r="Q157" s="231">
        <v>0</v>
      </c>
      <c r="R157" s="231">
        <f>Q157*H157</f>
        <v>0</v>
      </c>
      <c r="S157" s="231">
        <v>0</v>
      </c>
      <c r="T157" s="232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33" t="s">
        <v>212</v>
      </c>
      <c r="AT157" s="233" t="s">
        <v>118</v>
      </c>
      <c r="AU157" s="233" t="s">
        <v>123</v>
      </c>
      <c r="AY157" s="14" t="s">
        <v>115</v>
      </c>
      <c r="BE157" s="234">
        <f>IF(N157="základná",J157,0)</f>
        <v>0</v>
      </c>
      <c r="BF157" s="234">
        <f>IF(N157="znížená",J157,0)</f>
        <v>0</v>
      </c>
      <c r="BG157" s="234">
        <f>IF(N157="zákl. prenesená",J157,0)</f>
        <v>0</v>
      </c>
      <c r="BH157" s="234">
        <f>IF(N157="zníž. prenesená",J157,0)</f>
        <v>0</v>
      </c>
      <c r="BI157" s="234">
        <f>IF(N157="nulová",J157,0)</f>
        <v>0</v>
      </c>
      <c r="BJ157" s="14" t="s">
        <v>123</v>
      </c>
      <c r="BK157" s="234">
        <f>ROUND(I157*H157,2)</f>
        <v>0</v>
      </c>
      <c r="BL157" s="14" t="s">
        <v>212</v>
      </c>
      <c r="BM157" s="233" t="s">
        <v>221</v>
      </c>
    </row>
    <row r="158" s="2" customFormat="1" ht="16.5" customHeight="1">
      <c r="A158" s="35"/>
      <c r="B158" s="36"/>
      <c r="C158" s="222" t="s">
        <v>222</v>
      </c>
      <c r="D158" s="222" t="s">
        <v>118</v>
      </c>
      <c r="E158" s="223" t="s">
        <v>223</v>
      </c>
      <c r="F158" s="224" t="s">
        <v>224</v>
      </c>
      <c r="G158" s="225" t="s">
        <v>137</v>
      </c>
      <c r="H158" s="226">
        <v>25</v>
      </c>
      <c r="I158" s="227"/>
      <c r="J158" s="226">
        <f>ROUND(I158*H158,2)</f>
        <v>0</v>
      </c>
      <c r="K158" s="228"/>
      <c r="L158" s="41"/>
      <c r="M158" s="229" t="s">
        <v>1</v>
      </c>
      <c r="N158" s="230" t="s">
        <v>38</v>
      </c>
      <c r="O158" s="94"/>
      <c r="P158" s="231">
        <f>O158*H158</f>
        <v>0</v>
      </c>
      <c r="Q158" s="231">
        <v>0</v>
      </c>
      <c r="R158" s="231">
        <f>Q158*H158</f>
        <v>0</v>
      </c>
      <c r="S158" s="231">
        <v>0</v>
      </c>
      <c r="T158" s="232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33" t="s">
        <v>212</v>
      </c>
      <c r="AT158" s="233" t="s">
        <v>118</v>
      </c>
      <c r="AU158" s="233" t="s">
        <v>123</v>
      </c>
      <c r="AY158" s="14" t="s">
        <v>115</v>
      </c>
      <c r="BE158" s="234">
        <f>IF(N158="základná",J158,0)</f>
        <v>0</v>
      </c>
      <c r="BF158" s="234">
        <f>IF(N158="znížená",J158,0)</f>
        <v>0</v>
      </c>
      <c r="BG158" s="234">
        <f>IF(N158="zákl. prenesená",J158,0)</f>
        <v>0</v>
      </c>
      <c r="BH158" s="234">
        <f>IF(N158="zníž. prenesená",J158,0)</f>
        <v>0</v>
      </c>
      <c r="BI158" s="234">
        <f>IF(N158="nulová",J158,0)</f>
        <v>0</v>
      </c>
      <c r="BJ158" s="14" t="s">
        <v>123</v>
      </c>
      <c r="BK158" s="234">
        <f>ROUND(I158*H158,2)</f>
        <v>0</v>
      </c>
      <c r="BL158" s="14" t="s">
        <v>212</v>
      </c>
      <c r="BM158" s="233" t="s">
        <v>225</v>
      </c>
    </row>
    <row r="159" s="2" customFormat="1" ht="16.5" customHeight="1">
      <c r="A159" s="35"/>
      <c r="B159" s="36"/>
      <c r="C159" s="222" t="s">
        <v>226</v>
      </c>
      <c r="D159" s="222" t="s">
        <v>118</v>
      </c>
      <c r="E159" s="223" t="s">
        <v>227</v>
      </c>
      <c r="F159" s="224" t="s">
        <v>228</v>
      </c>
      <c r="G159" s="225" t="s">
        <v>159</v>
      </c>
      <c r="H159" s="226">
        <v>1</v>
      </c>
      <c r="I159" s="227"/>
      <c r="J159" s="226">
        <f>ROUND(I159*H159,2)</f>
        <v>0</v>
      </c>
      <c r="K159" s="228"/>
      <c r="L159" s="41"/>
      <c r="M159" s="229" t="s">
        <v>1</v>
      </c>
      <c r="N159" s="230" t="s">
        <v>38</v>
      </c>
      <c r="O159" s="94"/>
      <c r="P159" s="231">
        <f>O159*H159</f>
        <v>0</v>
      </c>
      <c r="Q159" s="231">
        <v>0.00044212</v>
      </c>
      <c r="R159" s="231">
        <f>Q159*H159</f>
        <v>0.00044212</v>
      </c>
      <c r="S159" s="231">
        <v>0</v>
      </c>
      <c r="T159" s="232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33" t="s">
        <v>212</v>
      </c>
      <c r="AT159" s="233" t="s">
        <v>118</v>
      </c>
      <c r="AU159" s="233" t="s">
        <v>123</v>
      </c>
      <c r="AY159" s="14" t="s">
        <v>115</v>
      </c>
      <c r="BE159" s="234">
        <f>IF(N159="základná",J159,0)</f>
        <v>0</v>
      </c>
      <c r="BF159" s="234">
        <f>IF(N159="znížená",J159,0)</f>
        <v>0</v>
      </c>
      <c r="BG159" s="234">
        <f>IF(N159="zákl. prenesená",J159,0)</f>
        <v>0</v>
      </c>
      <c r="BH159" s="234">
        <f>IF(N159="zníž. prenesená",J159,0)</f>
        <v>0</v>
      </c>
      <c r="BI159" s="234">
        <f>IF(N159="nulová",J159,0)</f>
        <v>0</v>
      </c>
      <c r="BJ159" s="14" t="s">
        <v>123</v>
      </c>
      <c r="BK159" s="234">
        <f>ROUND(I159*H159,2)</f>
        <v>0</v>
      </c>
      <c r="BL159" s="14" t="s">
        <v>212</v>
      </c>
      <c r="BM159" s="233" t="s">
        <v>229</v>
      </c>
    </row>
    <row r="160" s="2" customFormat="1" ht="16.5" customHeight="1">
      <c r="A160" s="35"/>
      <c r="B160" s="36"/>
      <c r="C160" s="222" t="s">
        <v>230</v>
      </c>
      <c r="D160" s="222" t="s">
        <v>118</v>
      </c>
      <c r="E160" s="223" t="s">
        <v>231</v>
      </c>
      <c r="F160" s="224" t="s">
        <v>232</v>
      </c>
      <c r="G160" s="225" t="s">
        <v>159</v>
      </c>
      <c r="H160" s="226">
        <v>3</v>
      </c>
      <c r="I160" s="227"/>
      <c r="J160" s="226">
        <f>ROUND(I160*H160,2)</f>
        <v>0</v>
      </c>
      <c r="K160" s="228"/>
      <c r="L160" s="41"/>
      <c r="M160" s="229" t="s">
        <v>1</v>
      </c>
      <c r="N160" s="230" t="s">
        <v>38</v>
      </c>
      <c r="O160" s="94"/>
      <c r="P160" s="231">
        <f>O160*H160</f>
        <v>0</v>
      </c>
      <c r="Q160" s="231">
        <v>0</v>
      </c>
      <c r="R160" s="231">
        <f>Q160*H160</f>
        <v>0</v>
      </c>
      <c r="S160" s="231">
        <v>0</v>
      </c>
      <c r="T160" s="232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33" t="s">
        <v>212</v>
      </c>
      <c r="AT160" s="233" t="s">
        <v>118</v>
      </c>
      <c r="AU160" s="233" t="s">
        <v>123</v>
      </c>
      <c r="AY160" s="14" t="s">
        <v>115</v>
      </c>
      <c r="BE160" s="234">
        <f>IF(N160="základná",J160,0)</f>
        <v>0</v>
      </c>
      <c r="BF160" s="234">
        <f>IF(N160="znížená",J160,0)</f>
        <v>0</v>
      </c>
      <c r="BG160" s="234">
        <f>IF(N160="zákl. prenesená",J160,0)</f>
        <v>0</v>
      </c>
      <c r="BH160" s="234">
        <f>IF(N160="zníž. prenesená",J160,0)</f>
        <v>0</v>
      </c>
      <c r="BI160" s="234">
        <f>IF(N160="nulová",J160,0)</f>
        <v>0</v>
      </c>
      <c r="BJ160" s="14" t="s">
        <v>123</v>
      </c>
      <c r="BK160" s="234">
        <f>ROUND(I160*H160,2)</f>
        <v>0</v>
      </c>
      <c r="BL160" s="14" t="s">
        <v>212</v>
      </c>
      <c r="BM160" s="233" t="s">
        <v>233</v>
      </c>
    </row>
    <row r="161" s="12" customFormat="1" ht="25.92" customHeight="1">
      <c r="A161" s="12"/>
      <c r="B161" s="206"/>
      <c r="C161" s="207"/>
      <c r="D161" s="208" t="s">
        <v>71</v>
      </c>
      <c r="E161" s="209" t="s">
        <v>234</v>
      </c>
      <c r="F161" s="209" t="s">
        <v>235</v>
      </c>
      <c r="G161" s="207"/>
      <c r="H161" s="207"/>
      <c r="I161" s="210"/>
      <c r="J161" s="211">
        <f>BK161</f>
        <v>0</v>
      </c>
      <c r="K161" s="207"/>
      <c r="L161" s="212"/>
      <c r="M161" s="213"/>
      <c r="N161" s="214"/>
      <c r="O161" s="214"/>
      <c r="P161" s="215">
        <f>SUM(P162:P163)</f>
        <v>0</v>
      </c>
      <c r="Q161" s="214"/>
      <c r="R161" s="215">
        <f>SUM(R162:R163)</f>
        <v>0</v>
      </c>
      <c r="S161" s="214"/>
      <c r="T161" s="216">
        <f>SUM(T162:T163)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17" t="s">
        <v>122</v>
      </c>
      <c r="AT161" s="218" t="s">
        <v>71</v>
      </c>
      <c r="AU161" s="218" t="s">
        <v>72</v>
      </c>
      <c r="AY161" s="217" t="s">
        <v>115</v>
      </c>
      <c r="BK161" s="219">
        <f>SUM(BK162:BK163)</f>
        <v>0</v>
      </c>
    </row>
    <row r="162" s="2" customFormat="1" ht="16.5" customHeight="1">
      <c r="A162" s="35"/>
      <c r="B162" s="36"/>
      <c r="C162" s="222" t="s">
        <v>236</v>
      </c>
      <c r="D162" s="222" t="s">
        <v>118</v>
      </c>
      <c r="E162" s="223" t="s">
        <v>237</v>
      </c>
      <c r="F162" s="224" t="s">
        <v>238</v>
      </c>
      <c r="G162" s="225" t="s">
        <v>159</v>
      </c>
      <c r="H162" s="226">
        <v>1</v>
      </c>
      <c r="I162" s="227"/>
      <c r="J162" s="226">
        <f>ROUND(I162*H162,2)</f>
        <v>0</v>
      </c>
      <c r="K162" s="228"/>
      <c r="L162" s="41"/>
      <c r="M162" s="229" t="s">
        <v>1</v>
      </c>
      <c r="N162" s="230" t="s">
        <v>38</v>
      </c>
      <c r="O162" s="94"/>
      <c r="P162" s="231">
        <f>O162*H162</f>
        <v>0</v>
      </c>
      <c r="Q162" s="231">
        <v>0</v>
      </c>
      <c r="R162" s="231">
        <f>Q162*H162</f>
        <v>0</v>
      </c>
      <c r="S162" s="231">
        <v>0</v>
      </c>
      <c r="T162" s="232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33" t="s">
        <v>122</v>
      </c>
      <c r="AT162" s="233" t="s">
        <v>118</v>
      </c>
      <c r="AU162" s="233" t="s">
        <v>80</v>
      </c>
      <c r="AY162" s="14" t="s">
        <v>115</v>
      </c>
      <c r="BE162" s="234">
        <f>IF(N162="základná",J162,0)</f>
        <v>0</v>
      </c>
      <c r="BF162" s="234">
        <f>IF(N162="znížená",J162,0)</f>
        <v>0</v>
      </c>
      <c r="BG162" s="234">
        <f>IF(N162="zákl. prenesená",J162,0)</f>
        <v>0</v>
      </c>
      <c r="BH162" s="234">
        <f>IF(N162="zníž. prenesená",J162,0)</f>
        <v>0</v>
      </c>
      <c r="BI162" s="234">
        <f>IF(N162="nulová",J162,0)</f>
        <v>0</v>
      </c>
      <c r="BJ162" s="14" t="s">
        <v>123</v>
      </c>
      <c r="BK162" s="234">
        <f>ROUND(I162*H162,2)</f>
        <v>0</v>
      </c>
      <c r="BL162" s="14" t="s">
        <v>122</v>
      </c>
      <c r="BM162" s="233" t="s">
        <v>239</v>
      </c>
    </row>
    <row r="163" s="2" customFormat="1" ht="16.5" customHeight="1">
      <c r="A163" s="35"/>
      <c r="B163" s="36"/>
      <c r="C163" s="222" t="s">
        <v>240</v>
      </c>
      <c r="D163" s="222" t="s">
        <v>118</v>
      </c>
      <c r="E163" s="223" t="s">
        <v>241</v>
      </c>
      <c r="F163" s="224" t="s">
        <v>242</v>
      </c>
      <c r="G163" s="225" t="s">
        <v>198</v>
      </c>
      <c r="H163" s="226">
        <v>1</v>
      </c>
      <c r="I163" s="227"/>
      <c r="J163" s="226">
        <f>ROUND(I163*H163,2)</f>
        <v>0</v>
      </c>
      <c r="K163" s="228"/>
      <c r="L163" s="41"/>
      <c r="M163" s="245" t="s">
        <v>1</v>
      </c>
      <c r="N163" s="246" t="s">
        <v>38</v>
      </c>
      <c r="O163" s="247"/>
      <c r="P163" s="248">
        <f>O163*H163</f>
        <v>0</v>
      </c>
      <c r="Q163" s="248">
        <v>0</v>
      </c>
      <c r="R163" s="248">
        <f>Q163*H163</f>
        <v>0</v>
      </c>
      <c r="S163" s="248">
        <v>0</v>
      </c>
      <c r="T163" s="249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33" t="s">
        <v>122</v>
      </c>
      <c r="AT163" s="233" t="s">
        <v>118</v>
      </c>
      <c r="AU163" s="233" t="s">
        <v>80</v>
      </c>
      <c r="AY163" s="14" t="s">
        <v>115</v>
      </c>
      <c r="BE163" s="234">
        <f>IF(N163="základná",J163,0)</f>
        <v>0</v>
      </c>
      <c r="BF163" s="234">
        <f>IF(N163="znížená",J163,0)</f>
        <v>0</v>
      </c>
      <c r="BG163" s="234">
        <f>IF(N163="zákl. prenesená",J163,0)</f>
        <v>0</v>
      </c>
      <c r="BH163" s="234">
        <f>IF(N163="zníž. prenesená",J163,0)</f>
        <v>0</v>
      </c>
      <c r="BI163" s="234">
        <f>IF(N163="nulová",J163,0)</f>
        <v>0</v>
      </c>
      <c r="BJ163" s="14" t="s">
        <v>123</v>
      </c>
      <c r="BK163" s="234">
        <f>ROUND(I163*H163,2)</f>
        <v>0</v>
      </c>
      <c r="BL163" s="14" t="s">
        <v>122</v>
      </c>
      <c r="BM163" s="233" t="s">
        <v>243</v>
      </c>
    </row>
    <row r="164" s="2" customFormat="1" ht="6.96" customHeight="1">
      <c r="A164" s="35"/>
      <c r="B164" s="69"/>
      <c r="C164" s="70"/>
      <c r="D164" s="70"/>
      <c r="E164" s="70"/>
      <c r="F164" s="70"/>
      <c r="G164" s="70"/>
      <c r="H164" s="70"/>
      <c r="I164" s="70"/>
      <c r="J164" s="70"/>
      <c r="K164" s="70"/>
      <c r="L164" s="41"/>
      <c r="M164" s="35"/>
      <c r="O164" s="35"/>
      <c r="P164" s="35"/>
      <c r="Q164" s="35"/>
      <c r="R164" s="35"/>
      <c r="S164" s="35"/>
      <c r="T164" s="35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</row>
  </sheetData>
  <sheetProtection sheet="1" autoFilter="0" formatColumns="0" formatRows="0" objects="1" scenarios="1" spinCount="100000" saltValue="qIL05iF81yX239Cxe/l5FG+XkEzCEm6lvs0gvt6t9dYkaeXtdlKuHhmGQT33+aEubMhhbuM8+jQo5VcK/VrvEA==" hashValue="0ughf1HG7pA5G4Vv0rl6nS04zKDPe2nTLcCl45Dm2khlnqEVwGKOw+fe+P6Z4P5e1jhtBcuwRzrwrqKLbXgklA==" algorithmName="SHA-512" password="CC35"/>
  <autoFilter ref="C126:K163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Palo B</dc:creator>
  <cp:lastModifiedBy>Palo B</cp:lastModifiedBy>
  <dcterms:created xsi:type="dcterms:W3CDTF">2023-12-18T06:04:48Z</dcterms:created>
  <dcterms:modified xsi:type="dcterms:W3CDTF">2023-12-18T06:04:50Z</dcterms:modified>
</cp:coreProperties>
</file>